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225" windowWidth="10965" windowHeight="9210" firstSheet="1" activeTab="1"/>
  </bookViews>
  <sheets>
    <sheet name="Bieu 01THDT" sheetId="1" state="hidden" r:id="rId1"/>
    <sheet name="THDT" sheetId="2" r:id="rId2"/>
    <sheet name="Bieu 2aDG" sheetId="3" r:id="rId3"/>
    <sheet name="Bieu 2bDG" sheetId="4" r:id="rId4"/>
    <sheet name="bieu 3a-CTV" sheetId="5" r:id="rId5"/>
    <sheet name="bieu 3b-CTV" sheetId="6" r:id="rId6"/>
    <sheet name="Bieu 4THV" sheetId="7" state="hidden" r:id="rId7"/>
    <sheet name="Bieu chenh lech" sheetId="8" state="hidden" r:id="rId8"/>
    <sheet name="bieu 04THV" sheetId="9" state="hidden" r:id="rId9"/>
    <sheet name="bieu 04 THV" sheetId="10" r:id="rId10"/>
  </sheets>
  <definedNames>
    <definedName name="_xlnm.Print_Titles" localSheetId="2">'Bieu 2aDG'!$5:$5</definedName>
    <definedName name="_xlnm.Print_Titles" localSheetId="3">'Bieu 2bDG'!$5:$5</definedName>
    <definedName name="_xlnm.Print_Titles" localSheetId="4">'bieu 3a-CTV'!$5:$5</definedName>
    <definedName name="_xlnm.Print_Titles" localSheetId="5">'bieu 3b-CTV'!$5:$5</definedName>
  </definedNames>
  <calcPr fullCalcOnLoad="1"/>
</workbook>
</file>

<file path=xl/sharedStrings.xml><?xml version="1.0" encoding="utf-8"?>
<sst xmlns="http://schemas.openxmlformats.org/spreadsheetml/2006/main" count="749" uniqueCount="158">
  <si>
    <t>TT</t>
  </si>
  <si>
    <t>Hạng mục</t>
  </si>
  <si>
    <t>ĐVT</t>
  </si>
  <si>
    <t>Khối lượng</t>
  </si>
  <si>
    <t>Định mức</t>
  </si>
  <si>
    <t>Số
công</t>
  </si>
  <si>
    <t>Đơn giá
(đồng)</t>
  </si>
  <si>
    <t>Thành tiền
(đồng/ha)</t>
  </si>
  <si>
    <t>Tổng cộng</t>
  </si>
  <si>
    <t>A</t>
  </si>
  <si>
    <t>I</t>
  </si>
  <si>
    <t>Chi phí xây dựng</t>
  </si>
  <si>
    <t>Chi phí nhân công</t>
  </si>
  <si>
    <t>-</t>
  </si>
  <si>
    <t>Phát dọn thực bì</t>
  </si>
  <si>
    <t>Đào hố trồng rừng (40x40x40 cm)</t>
  </si>
  <si>
    <t>Hố</t>
  </si>
  <si>
    <t>Lấp hố trồng rừng (40x40x40 cm)</t>
  </si>
  <si>
    <t>Vận chuyển và bón lót phân</t>
  </si>
  <si>
    <t xml:space="preserve">Vận chuyển cây và trồng </t>
  </si>
  <si>
    <t>Cây</t>
  </si>
  <si>
    <t xml:space="preserve">Phát chăm sóc </t>
  </si>
  <si>
    <t xml:space="preserve">Xới vun gốc </t>
  </si>
  <si>
    <t>Gốc</t>
  </si>
  <si>
    <t>Bảo vệ rừng trồng</t>
  </si>
  <si>
    <t>Ha/năm</t>
  </si>
  <si>
    <t>Chi phí vật tư</t>
  </si>
  <si>
    <t>Kg</t>
  </si>
  <si>
    <t>Phân bón (phân NPK 5:10:3)</t>
  </si>
  <si>
    <t>0,2 kg/hố</t>
  </si>
  <si>
    <t>II</t>
  </si>
  <si>
    <t>III</t>
  </si>
  <si>
    <t xml:space="preserve">Chi phí tư vấn đầu tư xây dựng </t>
  </si>
  <si>
    <t>Chi phí khảo sát; thiết kế, dự toán</t>
  </si>
  <si>
    <t>Ha</t>
  </si>
  <si>
    <t>IV</t>
  </si>
  <si>
    <t>Chi phí khác</t>
  </si>
  <si>
    <t>Thẩm định thiết kế</t>
  </si>
  <si>
    <t>Thẩm định dự toán</t>
  </si>
  <si>
    <t>Chi phí quản lý của Quỹ Bảo vệ và phát triển rừng =3%x(I)</t>
  </si>
  <si>
    <t>B</t>
  </si>
  <si>
    <t>Phát chăm sóc rừng trồng lần 1</t>
  </si>
  <si>
    <t>Xới vun gốc lần 1</t>
  </si>
  <si>
    <t>Vận chuyển và bón thúc phân</t>
  </si>
  <si>
    <t xml:space="preserve">Vận chuyển cây và trồng dặm (15%) </t>
  </si>
  <si>
    <t>Phát chăm sóc rừng trồng lần 2</t>
  </si>
  <si>
    <t>M2</t>
  </si>
  <si>
    <t>Xới vun gốc lần 2</t>
  </si>
  <si>
    <t>Phát chăm sóc rừng trồng lần 3</t>
  </si>
  <si>
    <t>Phân bón thúc (phân NPK 5:10:3)</t>
  </si>
  <si>
    <t>Chi phí quản lý dự án=3%x(I)</t>
  </si>
  <si>
    <t>C</t>
  </si>
  <si>
    <t>D</t>
  </si>
  <si>
    <t>Diện tích
(ha)</t>
  </si>
  <si>
    <t>Đơn giá
(đồng/ha)</t>
  </si>
  <si>
    <t>Chi phí quản lý dự án</t>
  </si>
  <si>
    <t>Chênh lệch</t>
  </si>
  <si>
    <t>Năm 2021</t>
  </si>
  <si>
    <t>Năm 2022</t>
  </si>
  <si>
    <t xml:space="preserve">Dự án Đường Na Phay - Huổi Chanh - bản Gia Phú A, B, xã Mường Nhà (đường ra biên giới), huyện Điện Biên </t>
  </si>
  <si>
    <t>Tổng</t>
  </si>
  <si>
    <t>Năm 2023</t>
  </si>
  <si>
    <t xml:space="preserve">Chi phí tư vấn đầu tư, xây dựng </t>
  </si>
  <si>
    <t xml:space="preserve">Chi phí kiểm tra, giám sát của cơ quan quản lý nhà nước </t>
  </si>
  <si>
    <t xml:space="preserve">Chi phí quản lý của Quỹ Bảo vệ và phát triển rừng </t>
  </si>
  <si>
    <t>Năm 2024</t>
  </si>
  <si>
    <t>Biểu 01/THDT</t>
  </si>
  <si>
    <t>Địa điểm</t>
  </si>
  <si>
    <t>Lô</t>
  </si>
  <si>
    <t>Xã</t>
  </si>
  <si>
    <t>Tiểu khu</t>
  </si>
  <si>
    <t>Khoảnh</t>
  </si>
  <si>
    <t>1 K</t>
  </si>
  <si>
    <t>Dự án</t>
  </si>
  <si>
    <t>Diện tích (ha)</t>
  </si>
  <si>
    <t xml:space="preserve">Quyết định số 408/QĐ-UBND ngày 25/3/2021 của UBND tỉnh  </t>
  </si>
  <si>
    <t>Số tiền phân bổ
(đồng)</t>
  </si>
  <si>
    <t>Hồ sơ xây dựng năm 2021</t>
  </si>
  <si>
    <t>Số tiền thực hiện
(đồng)</t>
  </si>
  <si>
    <t>7 = (4-6)</t>
  </si>
  <si>
    <t>BIỂU CHÊNH LỆCH GIỮA QUYẾT ĐỊNH PHÂN BỔ VÀ HỒ SƠ XÂY DỰNG năm 2021</t>
  </si>
  <si>
    <t>dư</t>
  </si>
  <si>
    <t>Dự án Đường Na Sang (Km 146+200/QL.12) - TT. Xã Huổi Mí - Nậm Mức (Km 452+300/QL.6) - Thị trấn Tủa Chùa - Huổi Lóng, tỉnh Điện Biên (phân đoạn TT. Tủa Chùa - Nậm Mức - Huổi Mí)</t>
  </si>
  <si>
    <t>Trồng lại diện tích rừng trồng thay thế ủa dự án Đường Na Sang (Km 146+200/QL.12) - TT. Xã Huổi Mí - Nậm Mức (Km 452+300/QL.6) 
Thị trấn Tủa Chùa - Huổi Lóng, tỉnh Điện Biên (phân đoạn TT. Tủa Chùa - Nậm Mức - Huổi Mí)</t>
  </si>
  <si>
    <r>
      <t>M</t>
    </r>
    <r>
      <rPr>
        <vertAlign val="superscript"/>
        <sz val="11"/>
        <rFont val="Times New Roman"/>
        <family val="1"/>
      </rPr>
      <t>2</t>
    </r>
  </si>
  <si>
    <t>Ẳng Tở</t>
  </si>
  <si>
    <t>1.3</t>
  </si>
  <si>
    <t>2.2</t>
  </si>
  <si>
    <t>4.2</t>
  </si>
  <si>
    <t>5.3</t>
  </si>
  <si>
    <t>6.2</t>
  </si>
  <si>
    <t>Ngối Cáy</t>
  </si>
  <si>
    <t>631A</t>
  </si>
  <si>
    <t>14.1</t>
  </si>
  <si>
    <t>Trồng lại diện tích rừng trồng thay thế của dự án thủy điện Sơn La, địa phận tỉnh Điện Biên bị ảnh hưởng bởi dự án Đường Na Sang (Km 146+200/QL.12) - TT. Xã Huổi Mí - Nậm Mức (Km 452+300/QL.6) - Thị trấn Tủa Chùa - Huổi Lóng, tỉnh Điện Biên</t>
  </si>
  <si>
    <t>2 Xã</t>
  </si>
  <si>
    <t>Loài cây trồng: Giổi găng + Mỡ</t>
  </si>
  <si>
    <t>Địa điểm thực hiện</t>
  </si>
  <si>
    <t>Thiết kế</t>
  </si>
  <si>
    <t>Thực trồng</t>
  </si>
  <si>
    <t>1 TK</t>
  </si>
  <si>
    <t>2 K</t>
  </si>
  <si>
    <t>11 lô</t>
  </si>
  <si>
    <t>5 Lô</t>
  </si>
  <si>
    <t>Dự án Đường Na Phay - Huổi Chanh - bản Gia Phú A, B, xã Mường Nhà (đường ra biên giới), huyện Điện Biên</t>
  </si>
  <si>
    <t>1 Lô</t>
  </si>
  <si>
    <t>TỔNG HỢP DIỆN TÍCH TRỒNG, CHĂM SÓC RỪNG TRỒNG THAY THẾ DIỆN TÍCH RỪNG 
CHUYỂN SANG MỤC ĐÍCH SỬ DỤNG KHÁC TỪ NĂM 2021 - 2024 CỦA 
PHÒNG NÔNG NGHIỆP VÀ PTNT HUYỆN MƯỜNG ẢNG</t>
  </si>
  <si>
    <t>Phân theo năm thực hiện</t>
  </si>
  <si>
    <t>Tổng vốn đầu tư</t>
  </si>
  <si>
    <t>ĐVT: đồng</t>
  </si>
  <si>
    <t>Năm thứ 1 - năm 2021</t>
  </si>
  <si>
    <t>Năm thứ 2 - năm 2022</t>
  </si>
  <si>
    <t>Năm thứ 3 - năm 2023</t>
  </si>
  <si>
    <t>Năm thứ 4 - năm 2024</t>
  </si>
  <si>
    <t xml:space="preserve">Phát chăm sóc rừng trồng </t>
  </si>
  <si>
    <t>Biểu: 02a/ĐG</t>
  </si>
  <si>
    <t>Biểu: 03a/CTV</t>
  </si>
  <si>
    <t>TỔNG HỢP VỐN ĐẦU TƯ TRỒNG, CHĂM SÓC RỪNG TRỒNG THAY THẾ DIỆN TÍCH RỪNG CHUYỂN SANG MỤC ĐÍCH SỬ DỤNG KHÁC TỪ NĂM 2021 - 2024 CỦA PHÒNG NÔNG NGHIỆP VÀ PTNT HUYỆN MƯỜNG ẢNG</t>
  </si>
  <si>
    <t>Biểu:04/THV</t>
  </si>
  <si>
    <t>Biểu: 01/THDT</t>
  </si>
  <si>
    <t>Dự án đường Na Phay - Huổi Chanh - bản Gia Phú A, B, xã Mường Nhà (đường ra biên giới), huyện Điện Biên</t>
  </si>
  <si>
    <t>'Dự án Đường Na Sang (Km 146+200/QL.12) - TT. Xã Huổi Mí - Nậm Mức (Km 452+300/QL.6) - Thị trấn Tủa Chùa - Huổi Lóng, tỉnh Điện Biên (phân đoạn TT. Tủa Chùa - Nậm Mức - Huổi Mí)</t>
  </si>
  <si>
    <t>Trồng lại diện tích rừng trồng thay thế của dự án Đường Na Sang (Km 146+200/QL.12) - TT. Xã Huổi Mí - Nậm Mức (Km 452+300/QL.6) - Thị trấn Tủa Chùa - Huổi Lóng, tỉnh Điện Biên (phân đoạn TT. Tủa Chùa - Nậm Mức - Huổi Mí)</t>
  </si>
  <si>
    <t>Phân theo dự án thực hiện</t>
  </si>
  <si>
    <t>Tổng vốn đầu tư theo hạng mục</t>
  </si>
  <si>
    <t>Chi phí kiểm tra, giám sát của cơ quan quản lý nhà nước (Chi cục Lâm nghiệp)</t>
  </si>
  <si>
    <t>Thành tiền
(đồng)</t>
  </si>
  <si>
    <t>Chi phí kiểm tra giám sát của cơ quan quản lý nhà nước (Chi cục Lâm nghiệp) =2,598%x(I)</t>
  </si>
  <si>
    <t>Loài cây trồng</t>
  </si>
  <si>
    <t>1.5</t>
  </si>
  <si>
    <t>1.6</t>
  </si>
  <si>
    <t>1.8</t>
  </si>
  <si>
    <t>Thông mã vĩ</t>
  </si>
  <si>
    <t>1.9</t>
  </si>
  <si>
    <t>1.10</t>
  </si>
  <si>
    <t>4.3</t>
  </si>
  <si>
    <t>4.4</t>
  </si>
  <si>
    <t>3 Lô</t>
  </si>
  <si>
    <t>Thuốc bảo vệ thực vật</t>
  </si>
  <si>
    <t>0,01 kg/hố</t>
  </si>
  <si>
    <t>Cây giống Thông mã vĩ</t>
  </si>
  <si>
    <t>DỰ TOÁN TRỒNG, CHĂM SÓC 01 HA RỪNG TRỒNG THAY THẾ DIỆN TÍCH RỪNG 
CHUYỂN MỤC ĐÍCH SỬ DỤNG ĐỂ THỰC HIỆN DỰ ÁN THUỶ ĐIỆN MÙN CHUNG 2
CỦA BAN QUẢN LÝ RỪNG PHÒNG HỘ HUYỆN TUẦN GIÁO</t>
  </si>
  <si>
    <t>DỰ TOÁN TRỒNG, CHĂM SÓC 01 HA RỪNG TRỒNG THAY THẾ DIỆN TÍCH RỪNG 
CHUYỂN MỤC ĐÍCH SỬ DỤNG ĐỂ THỰC HIỆN DỰ ÁN THUỶ ĐIỆN MÙN CHUNG 2 
CỦA BAN QUẢN LÝ RỪNG PHÒNG HỘ HUYỆN TUẦN GIÁO</t>
  </si>
  <si>
    <t>TỔNG HỢP VỐN ĐẦU TƯ TRỒNG, CHĂM SÓC RỪNG TRỒNG THAY THẾ DIỆN TÍCH RỪNG 
CHUYỂN MỤC ĐÍCH SỬ DỤNG ĐỂ THỰC HIỆN DỰ ÁN THUỶ ĐIỆN MÙN CHUNG 2 
CỦA BAN QUẢN LÝ RỪNG PHÒNG HỘ HUYỆN TUẦN GIÁO</t>
  </si>
  <si>
    <t>TỔNG HỢP DIỆN TÍCH TRỒNG, CHĂM SÓC RỪNG TRỒNG THAY THẾ DIỆN TÍCH RỪNG CHUYỂN MỤC ĐÍCH SỬ DỤNG ĐỂ THỰC HIỆN DỰ ÁN THUỶ ĐIỆN MÙN CHUNG 2 
CỦA BAN QUẢN LÝ RỪNG PHÒNG HỘ HUYỆN TUẦN GIÁO</t>
  </si>
  <si>
    <t>Cây giống Thông caribe</t>
  </si>
  <si>
    <t>Thông caribe</t>
  </si>
  <si>
    <t>Địa điểm thực hiện: các lô 1.5, 1.6, khoảnh 12; các lô 4.3, 4.4, 5.3, khoảnh 15</t>
  </si>
  <si>
    <t>Địa điểm thực hiện: các lô 1.8, 1.9, 1.10, khoảnh 12</t>
  </si>
  <si>
    <t xml:space="preserve">Cây giống Thông caribe </t>
  </si>
  <si>
    <t xml:space="preserve">Cây giống Thông mã vĩ </t>
  </si>
  <si>
    <t>Chi phí quản lý dự án =3% x (I)</t>
  </si>
  <si>
    <t>Chi phí quản lý dự án =3%x(I)</t>
  </si>
  <si>
    <t>Quài Tở</t>
  </si>
  <si>
    <t>Biểu: 02b/ĐG</t>
  </si>
  <si>
    <t>Biểu: 03b/CTV</t>
  </si>
  <si>
    <t>CHI TIẾT VỐN ĐẦU TƯ TRỒNG, CHĂM SÓC RỪNG TRỒNG THAY THẾ DIỆN TÍCH RỪNG CHUYỂN MỤC ĐÍCH SỬ DỤNG ĐỂ THỰC HIỆN DỰ ÁN THUỶ ĐIỆN MÙN CHUNG 2 
CỦA BAN QUẢN LÝ RỪNG PHÒNG HỘ HUYỆN TUẦN GIÁO</t>
  </si>
  <si>
    <t>Đơn vị tính: đồng</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</si>
</sst>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
    <numFmt numFmtId="174" formatCode="#,##0.0"/>
    <numFmt numFmtId="175" formatCode="_(* #,##0.0_);_(* \(#,##0.0\);_(* &quot;-&quot;??_);_(@_)"/>
    <numFmt numFmtId="176" formatCode="#,##0.0_);\(#,##0.0\)"/>
    <numFmt numFmtId="177" formatCode="&quot;Yes&quot;;&quot;Yes&quot;;&quot;No&quot;"/>
    <numFmt numFmtId="178" formatCode="&quot;True&quot;;&quot;True&quot;;&quot;False&quot;"/>
    <numFmt numFmtId="179" formatCode="&quot;On&quot;;&quot;On&quot;;&quot;Off&quot;"/>
    <numFmt numFmtId="180" formatCode="[$€-2]\ #,##0.00_);[Red]\([$€-2]\ #,##0.00\)"/>
  </numFmts>
  <fonts count="61">
    <font>
      <sz val="11"/>
      <color theme="1"/>
      <name val="Calibri"/>
      <family val="2"/>
    </font>
    <font>
      <sz val="11"/>
      <color indexed="8"/>
      <name val="Calibri"/>
      <family val="2"/>
    </font>
    <font>
      <sz val="10"/>
      <name val="Arial"/>
      <family val="2"/>
    </font>
    <font>
      <b/>
      <sz val="11"/>
      <name val="Times New Roman"/>
      <family val="1"/>
    </font>
    <font>
      <sz val="11"/>
      <name val="Times New Roman"/>
      <family val="1"/>
    </font>
    <font>
      <sz val="12"/>
      <name val="Times New Roman"/>
      <family val="1"/>
    </font>
    <font>
      <i/>
      <sz val="11"/>
      <name val="Times New Roman"/>
      <family val="1"/>
    </font>
    <font>
      <sz val="12"/>
      <name val=".VnTime"/>
      <family val="2"/>
    </font>
    <font>
      <b/>
      <i/>
      <sz val="11"/>
      <name val="Times New Roman"/>
      <family val="1"/>
    </font>
    <font>
      <b/>
      <sz val="12"/>
      <name val="Times New Roman"/>
      <family val="1"/>
    </font>
    <font>
      <vertAlign val="superscript"/>
      <sz val="11"/>
      <name val="Times New Roman"/>
      <family val="1"/>
    </font>
    <font>
      <i/>
      <sz val="12"/>
      <name val="Times New Roman"/>
      <family val="1"/>
    </font>
    <font>
      <i/>
      <sz val="10"/>
      <name val="Times New Roman"/>
      <family val="1"/>
    </font>
    <font>
      <sz val="10"/>
      <name val="Times New Roman"/>
      <family val="1"/>
    </font>
    <font>
      <b/>
      <sz val="10"/>
      <name val="Times New Roman"/>
      <family val="1"/>
    </font>
    <font>
      <b/>
      <sz val="13"/>
      <name val="Times New Roman"/>
      <family val="1"/>
    </font>
    <font>
      <b/>
      <sz val="11.5"/>
      <name val="Times New Roman"/>
      <family val="1"/>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2"/>
      <color indexed="8"/>
      <name val="Times New Roman"/>
      <family val="1"/>
    </font>
    <font>
      <b/>
      <sz val="12"/>
      <color indexed="10"/>
      <name val="Times New Roman"/>
      <family val="1"/>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rgb="FFFF0000"/>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top/>
      <bottom style="thin"/>
    </border>
    <border>
      <left style="thin"/>
      <right/>
      <top style="thin"/>
      <bottom style="thin"/>
    </border>
    <border>
      <left style="thin"/>
      <right style="thin"/>
      <top style="thin"/>
      <bottom/>
    </border>
    <border>
      <left style="thin"/>
      <right style="thin"/>
      <top/>
      <bottom/>
    </border>
    <border>
      <left/>
      <right/>
      <top/>
      <bottom style="thin"/>
    </border>
    <border>
      <left style="thin"/>
      <right/>
      <top style="thin"/>
      <bottom/>
    </border>
    <border>
      <left/>
      <right style="thin"/>
      <top style="thin"/>
      <bottom/>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8" borderId="2"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5" fillId="0" borderId="0">
      <alignment/>
      <protection/>
    </xf>
    <xf numFmtId="0" fontId="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70">
    <xf numFmtId="0" fontId="0" fillId="0" borderId="0" xfId="0" applyFont="1" applyAlignment="1">
      <alignment/>
    </xf>
    <xf numFmtId="0" fontId="6" fillId="0" borderId="0" xfId="0" applyFont="1" applyFill="1" applyAlignment="1">
      <alignment horizontal="center" vertical="center"/>
    </xf>
    <xf numFmtId="0" fontId="6" fillId="0" borderId="0" xfId="0"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3" fontId="4" fillId="0" borderId="10"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0" fontId="4" fillId="0" borderId="12" xfId="0" applyFont="1" applyBorder="1" applyAlignment="1">
      <alignment horizontal="right" vertical="center" wrapText="1"/>
    </xf>
    <xf numFmtId="0" fontId="4" fillId="0" borderId="10" xfId="0" applyFont="1" applyBorder="1" applyAlignment="1">
      <alignment horizontal="right" vertical="center" wrapText="1"/>
    </xf>
    <xf numFmtId="0" fontId="4" fillId="0" borderId="13" xfId="0" applyFont="1" applyBorder="1" applyAlignment="1">
      <alignment horizontal="right" vertical="center" wrapText="1"/>
    </xf>
    <xf numFmtId="0" fontId="4" fillId="0" borderId="11" xfId="0" applyFont="1" applyBorder="1" applyAlignment="1">
      <alignment horizontal="right" vertical="center" wrapText="1"/>
    </xf>
    <xf numFmtId="0" fontId="3" fillId="0" borderId="13" xfId="0"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10" xfId="63" applyNumberFormat="1" applyFont="1" applyFill="1" applyBorder="1" applyAlignment="1">
      <alignment horizontal="center" vertical="center" wrapText="1"/>
      <protection/>
    </xf>
    <xf numFmtId="3" fontId="3" fillId="33" borderId="10" xfId="63" applyNumberFormat="1" applyFont="1" applyFill="1" applyBorder="1" applyAlignment="1">
      <alignment horizontal="center" vertical="center" wrapText="1"/>
      <protection/>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61" applyFont="1" applyFill="1" applyBorder="1" applyAlignment="1">
      <alignment horizontal="center" vertical="center" wrapText="1"/>
      <protection/>
    </xf>
    <xf numFmtId="0" fontId="8" fillId="0" borderId="11" xfId="0" applyFont="1" applyFill="1" applyBorder="1" applyAlignment="1">
      <alignment horizontal="center" vertical="center"/>
    </xf>
    <xf numFmtId="0" fontId="8" fillId="0" borderId="11" xfId="0" applyFont="1" applyBorder="1" applyAlignment="1">
      <alignment horizontal="center" vertical="center" wrapText="1"/>
    </xf>
    <xf numFmtId="0" fontId="6" fillId="0" borderId="0" xfId="0" applyFont="1" applyFill="1" applyAlignment="1">
      <alignment horizontal="left" vertical="center"/>
    </xf>
    <xf numFmtId="0" fontId="3" fillId="0" borderId="0" xfId="61" applyFont="1" applyFill="1" applyBorder="1" applyAlignment="1">
      <alignment horizontal="center" vertical="center" wrapText="1"/>
      <protection/>
    </xf>
    <xf numFmtId="0" fontId="3" fillId="0" borderId="11"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0" xfId="0" applyFont="1" applyFill="1" applyAlignment="1">
      <alignment/>
    </xf>
    <xf numFmtId="0" fontId="3" fillId="0" borderId="11" xfId="60" applyFont="1" applyFill="1" applyBorder="1" applyAlignment="1">
      <alignment horizontal="center" vertical="center" wrapText="1"/>
      <protection/>
    </xf>
    <xf numFmtId="172" fontId="3" fillId="34" borderId="11" xfId="60" applyNumberFormat="1" applyFont="1" applyFill="1" applyBorder="1" applyAlignment="1">
      <alignment horizontal="center" vertical="center" wrapText="1"/>
      <protection/>
    </xf>
    <xf numFmtId="0" fontId="3" fillId="0" borderId="11" xfId="60" applyFont="1" applyFill="1" applyBorder="1" applyAlignment="1">
      <alignment horizontal="left" vertical="center" wrapText="1"/>
      <protection/>
    </xf>
    <xf numFmtId="172" fontId="3" fillId="34" borderId="11" xfId="45" applyNumberFormat="1" applyFont="1" applyFill="1" applyBorder="1" applyAlignment="1">
      <alignment horizontal="right" vertical="center" wrapText="1"/>
    </xf>
    <xf numFmtId="0" fontId="4" fillId="0" borderId="11" xfId="60" applyFont="1" applyFill="1" applyBorder="1" applyAlignment="1" quotePrefix="1">
      <alignment horizontal="center" vertical="center" wrapText="1"/>
      <protection/>
    </xf>
    <xf numFmtId="0" fontId="4" fillId="0" borderId="11" xfId="60" applyFont="1" applyFill="1" applyBorder="1" applyAlignment="1">
      <alignment horizontal="left" vertical="center" wrapText="1"/>
      <protection/>
    </xf>
    <xf numFmtId="0" fontId="4" fillId="0" borderId="11" xfId="60" applyFont="1" applyFill="1" applyBorder="1" applyAlignment="1">
      <alignment horizontal="center" vertical="center" wrapText="1"/>
      <protection/>
    </xf>
    <xf numFmtId="3" fontId="4" fillId="0" borderId="11" xfId="60" applyNumberFormat="1" applyFont="1" applyFill="1" applyBorder="1" applyAlignment="1">
      <alignment horizontal="right" vertical="center" wrapText="1"/>
      <protection/>
    </xf>
    <xf numFmtId="172" fontId="4" fillId="34" borderId="11" xfId="45" applyNumberFormat="1" applyFont="1" applyFill="1" applyBorder="1" applyAlignment="1">
      <alignment horizontal="right" vertical="center" wrapText="1"/>
    </xf>
    <xf numFmtId="0" fontId="4" fillId="34" borderId="11" xfId="60" applyFont="1" applyFill="1" applyBorder="1" applyAlignment="1">
      <alignment horizontal="left" vertical="center" wrapText="1"/>
      <protection/>
    </xf>
    <xf numFmtId="3" fontId="3" fillId="0" borderId="11" xfId="60" applyNumberFormat="1" applyFont="1" applyFill="1" applyBorder="1" applyAlignment="1">
      <alignment horizontal="right" vertical="center" wrapText="1"/>
      <protection/>
    </xf>
    <xf numFmtId="172" fontId="3" fillId="34" borderId="11" xfId="45" applyNumberFormat="1" applyFont="1" applyFill="1" applyBorder="1" applyAlignment="1">
      <alignment horizontal="right" vertical="center"/>
    </xf>
    <xf numFmtId="0" fontId="6" fillId="0" borderId="0" xfId="0" applyFont="1" applyAlignment="1">
      <alignment/>
    </xf>
    <xf numFmtId="0" fontId="36" fillId="0" borderId="0" xfId="0" applyFont="1" applyAlignment="1">
      <alignment/>
    </xf>
    <xf numFmtId="0" fontId="4" fillId="0" borderId="0" xfId="0" applyFont="1" applyAlignment="1">
      <alignment/>
    </xf>
    <xf numFmtId="0" fontId="3" fillId="34" borderId="11" xfId="60" applyFont="1" applyFill="1" applyBorder="1" applyAlignment="1">
      <alignment horizontal="center" vertical="center" wrapText="1"/>
      <protection/>
    </xf>
    <xf numFmtId="172" fontId="3" fillId="34" borderId="11" xfId="41" applyNumberFormat="1" applyFont="1" applyFill="1" applyBorder="1" applyAlignment="1">
      <alignment horizontal="center" vertical="center" wrapText="1"/>
    </xf>
    <xf numFmtId="0" fontId="3" fillId="34" borderId="11" xfId="60" applyFont="1" applyFill="1" applyBorder="1" applyAlignment="1">
      <alignment horizontal="left" vertical="center" wrapText="1"/>
      <protection/>
    </xf>
    <xf numFmtId="173" fontId="3" fillId="34" borderId="11" xfId="60" applyNumberFormat="1" applyFont="1" applyFill="1" applyBorder="1" applyAlignment="1">
      <alignment horizontal="center" vertical="center" wrapText="1"/>
      <protection/>
    </xf>
    <xf numFmtId="0" fontId="3" fillId="34" borderId="11" xfId="60" applyFont="1" applyFill="1" applyBorder="1" applyAlignment="1">
      <alignment horizontal="right" vertical="center" wrapText="1"/>
      <protection/>
    </xf>
    <xf numFmtId="0" fontId="4" fillId="34" borderId="11" xfId="60" applyFont="1" applyFill="1" applyBorder="1" applyAlignment="1" quotePrefix="1">
      <alignment horizontal="center" vertical="center" wrapText="1"/>
      <protection/>
    </xf>
    <xf numFmtId="0" fontId="4" fillId="34" borderId="11" xfId="60" applyFont="1" applyFill="1" applyBorder="1" applyAlignment="1">
      <alignment horizontal="center" vertical="center" wrapText="1"/>
      <protection/>
    </xf>
    <xf numFmtId="172" fontId="4" fillId="34" borderId="11" xfId="41" applyNumberFormat="1" applyFont="1" applyFill="1" applyBorder="1" applyAlignment="1">
      <alignment horizontal="center" vertical="center" wrapText="1"/>
    </xf>
    <xf numFmtId="174" fontId="4" fillId="34" borderId="11" xfId="60" applyNumberFormat="1" applyFont="1" applyFill="1" applyBorder="1" applyAlignment="1">
      <alignment horizontal="right" vertical="center" wrapText="1"/>
      <protection/>
    </xf>
    <xf numFmtId="4" fontId="4" fillId="34" borderId="11" xfId="60" applyNumberFormat="1" applyFont="1" applyFill="1" applyBorder="1" applyAlignment="1">
      <alignment horizontal="right" vertical="center" wrapText="1"/>
      <protection/>
    </xf>
    <xf numFmtId="173" fontId="4" fillId="34" borderId="11" xfId="60" applyNumberFormat="1" applyFont="1" applyFill="1" applyBorder="1" applyAlignment="1">
      <alignment horizontal="center" vertical="center" wrapText="1"/>
      <protection/>
    </xf>
    <xf numFmtId="0" fontId="3" fillId="34" borderId="11" xfId="60" applyFont="1" applyFill="1" applyBorder="1" applyAlignment="1" quotePrefix="1">
      <alignment horizontal="center" vertical="center" wrapText="1"/>
      <protection/>
    </xf>
    <xf numFmtId="0" fontId="3" fillId="34" borderId="11" xfId="62" applyFont="1" applyFill="1" applyBorder="1" applyAlignment="1">
      <alignment horizontal="center" vertical="center"/>
      <protection/>
    </xf>
    <xf numFmtId="0" fontId="3" fillId="34" borderId="11" xfId="0" applyFont="1" applyFill="1" applyBorder="1" applyAlignment="1">
      <alignment horizontal="left" vertical="center" wrapText="1"/>
    </xf>
    <xf numFmtId="0" fontId="4" fillId="34" borderId="11" xfId="62" applyFont="1" applyFill="1" applyBorder="1" applyAlignment="1">
      <alignment horizontal="center" vertical="center"/>
      <protection/>
    </xf>
    <xf numFmtId="0" fontId="4" fillId="34" borderId="11" xfId="0" applyFont="1" applyFill="1" applyBorder="1" applyAlignment="1">
      <alignment horizontal="left" vertical="center" wrapText="1"/>
    </xf>
    <xf numFmtId="37" fontId="4" fillId="34" borderId="11" xfId="43" applyNumberFormat="1" applyFont="1" applyFill="1" applyBorder="1" applyAlignment="1">
      <alignment vertical="center"/>
    </xf>
    <xf numFmtId="0" fontId="4" fillId="34" borderId="11" xfId="60" applyNumberFormat="1" applyFont="1" applyFill="1" applyBorder="1" applyAlignment="1">
      <alignment horizontal="center" vertical="center" wrapText="1"/>
      <protection/>
    </xf>
    <xf numFmtId="0" fontId="4" fillId="34" borderId="11" xfId="60" applyFont="1" applyFill="1" applyBorder="1" applyAlignment="1">
      <alignment horizontal="right" vertical="center" wrapText="1"/>
      <protection/>
    </xf>
    <xf numFmtId="172" fontId="4" fillId="34" borderId="11" xfId="60" applyNumberFormat="1" applyFont="1" applyFill="1" applyBorder="1" applyAlignment="1">
      <alignment horizontal="right" vertical="center" wrapText="1"/>
      <protection/>
    </xf>
    <xf numFmtId="0" fontId="3" fillId="34" borderId="11" xfId="60" applyNumberFormat="1" applyFont="1" applyFill="1" applyBorder="1" applyAlignment="1">
      <alignment horizontal="center" vertical="center" wrapText="1"/>
      <protection/>
    </xf>
    <xf numFmtId="175" fontId="4" fillId="34" borderId="11" xfId="41" applyNumberFormat="1" applyFont="1" applyFill="1" applyBorder="1" applyAlignment="1">
      <alignment horizontal="center" vertical="center" wrapText="1"/>
    </xf>
    <xf numFmtId="171" fontId="4" fillId="34" borderId="11" xfId="41" applyFont="1" applyFill="1" applyBorder="1" applyAlignment="1">
      <alignment horizontal="center" vertical="center" wrapText="1"/>
    </xf>
    <xf numFmtId="176" fontId="4" fillId="34" borderId="11" xfId="41" applyNumberFormat="1" applyFont="1" applyFill="1" applyBorder="1" applyAlignment="1">
      <alignment horizontal="right" vertical="center" wrapText="1"/>
    </xf>
    <xf numFmtId="0" fontId="4" fillId="34" borderId="11" xfId="60" applyFont="1" applyFill="1" applyBorder="1" applyAlignment="1">
      <alignment horizontal="center" vertical="center"/>
      <protection/>
    </xf>
    <xf numFmtId="172" fontId="4" fillId="34" borderId="11" xfId="41" applyNumberFormat="1" applyFont="1" applyFill="1" applyBorder="1" applyAlignment="1">
      <alignment horizontal="center" vertical="center"/>
    </xf>
    <xf numFmtId="0" fontId="4" fillId="34" borderId="11" xfId="60" applyFont="1" applyFill="1" applyBorder="1" applyAlignment="1">
      <alignment horizontal="right" vertical="center"/>
      <protection/>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5" fillId="0" borderId="0" xfId="0" applyFont="1" applyFill="1" applyBorder="1" applyAlignment="1">
      <alignment vertical="center"/>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9" fillId="0" borderId="0" xfId="0" applyNumberFormat="1" applyFont="1" applyBorder="1" applyAlignment="1">
      <alignment horizontal="center" vertical="center" wrapText="1"/>
    </xf>
    <xf numFmtId="0" fontId="5" fillId="0" borderId="0" xfId="0" applyFont="1" applyAlignment="1">
      <alignment/>
    </xf>
    <xf numFmtId="0" fontId="9" fillId="0" borderId="11" xfId="0" applyFont="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173" fontId="9" fillId="0" borderId="11" xfId="0" applyNumberFormat="1" applyFont="1" applyFill="1" applyBorder="1" applyAlignment="1">
      <alignment horizontal="center" vertical="center" wrapText="1"/>
    </xf>
    <xf numFmtId="0" fontId="9" fillId="0" borderId="11" xfId="0" applyNumberFormat="1" applyFont="1" applyBorder="1" applyAlignment="1">
      <alignment horizontal="center" vertical="center"/>
    </xf>
    <xf numFmtId="2" fontId="9" fillId="0" borderId="11" xfId="0" applyNumberFormat="1" applyFont="1" applyFill="1" applyBorder="1" applyAlignment="1">
      <alignment horizontal="center" vertical="center" wrapText="1"/>
    </xf>
    <xf numFmtId="173" fontId="5" fillId="0" borderId="10" xfId="0" applyNumberFormat="1" applyFont="1" applyBorder="1" applyAlignment="1">
      <alignment horizontal="center"/>
    </xf>
    <xf numFmtId="0" fontId="9" fillId="34" borderId="11" xfId="0" applyFont="1" applyFill="1" applyBorder="1" applyAlignment="1">
      <alignment horizontal="center" vertical="center" wrapText="1"/>
    </xf>
    <xf numFmtId="0" fontId="9" fillId="0" borderId="0" xfId="0" applyFont="1" applyAlignment="1">
      <alignment/>
    </xf>
    <xf numFmtId="0" fontId="5" fillId="34" borderId="11" xfId="0" applyFont="1" applyFill="1" applyBorder="1" applyAlignment="1">
      <alignment horizontal="center" vertical="center" wrapText="1"/>
    </xf>
    <xf numFmtId="0" fontId="5" fillId="0" borderId="0" xfId="0" applyFont="1" applyFill="1" applyAlignment="1">
      <alignment/>
    </xf>
    <xf numFmtId="16" fontId="58" fillId="34" borderId="11" xfId="0" applyNumberFormat="1" applyFont="1" applyFill="1" applyBorder="1" applyAlignment="1" quotePrefix="1">
      <alignment horizontal="center" vertical="center" wrapText="1"/>
    </xf>
    <xf numFmtId="0" fontId="58" fillId="34" borderId="11" xfId="0" applyFont="1" applyFill="1" applyBorder="1" applyAlignment="1">
      <alignment horizontal="center" vertical="center" wrapText="1"/>
    </xf>
    <xf numFmtId="0" fontId="58" fillId="34" borderId="11" xfId="0" applyFont="1" applyFill="1" applyBorder="1" applyAlignment="1" quotePrefix="1">
      <alignment horizontal="center" vertical="center" wrapText="1"/>
    </xf>
    <xf numFmtId="0" fontId="11" fillId="0" borderId="0" xfId="0" applyFont="1" applyFill="1" applyAlignment="1">
      <alignment/>
    </xf>
    <xf numFmtId="0" fontId="5" fillId="0" borderId="0" xfId="60" applyFont="1" applyFill="1" applyAlignment="1">
      <alignment vertical="center"/>
      <protection/>
    </xf>
    <xf numFmtId="0" fontId="5" fillId="0" borderId="0" xfId="60" applyFont="1" applyFill="1" applyAlignment="1">
      <alignment vertical="center" wrapText="1"/>
      <protection/>
    </xf>
    <xf numFmtId="0" fontId="5" fillId="0" borderId="0" xfId="60" applyFont="1" applyFill="1" applyBorder="1" applyAlignment="1">
      <alignment vertical="center" wrapText="1"/>
      <protection/>
    </xf>
    <xf numFmtId="172" fontId="9" fillId="0" borderId="14" xfId="41" applyNumberFormat="1" applyFont="1" applyFill="1" applyBorder="1" applyAlignment="1">
      <alignment horizontal="center" vertical="center" wrapText="1"/>
    </xf>
    <xf numFmtId="0" fontId="9" fillId="0" borderId="11" xfId="60" applyFont="1" applyFill="1" applyBorder="1" applyAlignment="1">
      <alignment horizontal="center" vertical="center" wrapText="1"/>
      <protection/>
    </xf>
    <xf numFmtId="0" fontId="9" fillId="0" borderId="11" xfId="60" applyFont="1" applyFill="1" applyBorder="1" applyAlignment="1">
      <alignment horizontal="left" vertical="center" wrapText="1"/>
      <protection/>
    </xf>
    <xf numFmtId="169" fontId="9" fillId="0" borderId="11" xfId="41" applyNumberFormat="1" applyFont="1" applyFill="1" applyBorder="1" applyAlignment="1">
      <alignment horizontal="right" vertical="center" wrapText="1"/>
    </xf>
    <xf numFmtId="3" fontId="5" fillId="0" borderId="0" xfId="60" applyNumberFormat="1" applyFont="1" applyFill="1" applyAlignment="1">
      <alignment vertical="center"/>
      <protection/>
    </xf>
    <xf numFmtId="0" fontId="5" fillId="0" borderId="11" xfId="60" applyFont="1" applyFill="1" applyBorder="1" applyAlignment="1">
      <alignment horizontal="center" vertical="center" wrapText="1"/>
      <protection/>
    </xf>
    <xf numFmtId="0" fontId="5" fillId="0" borderId="11" xfId="60" applyFont="1" applyFill="1" applyBorder="1" applyAlignment="1">
      <alignment horizontal="left" vertical="center" wrapText="1"/>
      <protection/>
    </xf>
    <xf numFmtId="169" fontId="5" fillId="0" borderId="11" xfId="41" applyNumberFormat="1" applyFont="1" applyFill="1" applyBorder="1" applyAlignment="1">
      <alignment horizontal="right" vertical="center" wrapText="1"/>
    </xf>
    <xf numFmtId="0" fontId="9" fillId="0" borderId="11" xfId="60" applyFont="1" applyFill="1" applyBorder="1" applyAlignment="1" quotePrefix="1">
      <alignment horizontal="center" vertical="center" wrapText="1"/>
      <protection/>
    </xf>
    <xf numFmtId="0" fontId="9" fillId="0" borderId="0" xfId="60" applyFont="1" applyFill="1" applyAlignment="1">
      <alignment vertical="center"/>
      <protection/>
    </xf>
    <xf numFmtId="0" fontId="9" fillId="0" borderId="11" xfId="62" applyFont="1" applyFill="1" applyBorder="1" applyAlignment="1">
      <alignment horizontal="center" vertical="center"/>
      <protection/>
    </xf>
    <xf numFmtId="0" fontId="9" fillId="0" borderId="11" xfId="0" applyFont="1" applyFill="1" applyBorder="1" applyAlignment="1">
      <alignment horizontal="left" vertical="center" wrapText="1"/>
    </xf>
    <xf numFmtId="0" fontId="5" fillId="0" borderId="11" xfId="62" applyFont="1" applyFill="1" applyBorder="1" applyAlignment="1">
      <alignment horizontal="center" vertical="center"/>
      <protection/>
    </xf>
    <xf numFmtId="0" fontId="5" fillId="0" borderId="11" xfId="0" applyFont="1" applyFill="1" applyBorder="1" applyAlignment="1">
      <alignment horizontal="left" vertical="center" wrapText="1"/>
    </xf>
    <xf numFmtId="0" fontId="5" fillId="0" borderId="11" xfId="62" applyNumberFormat="1" applyFont="1" applyFill="1" applyBorder="1" applyAlignment="1">
      <alignment horizontal="center" vertical="center"/>
      <protection/>
    </xf>
    <xf numFmtId="10" fontId="5" fillId="0" borderId="11" xfId="0" applyNumberFormat="1" applyFont="1" applyFill="1" applyBorder="1" applyAlignment="1">
      <alignment horizontal="left" vertical="center" wrapText="1"/>
    </xf>
    <xf numFmtId="0" fontId="5" fillId="0" borderId="0" xfId="60" applyFont="1" applyFill="1" applyAlignment="1">
      <alignment horizontal="center" vertical="center"/>
      <protection/>
    </xf>
    <xf numFmtId="0" fontId="5" fillId="0" borderId="0" xfId="60" applyFont="1" applyFill="1" applyAlignment="1">
      <alignment horizontal="left" vertical="center"/>
      <protection/>
    </xf>
    <xf numFmtId="0" fontId="11" fillId="0" borderId="0" xfId="60" applyFont="1" applyFill="1" applyAlignment="1">
      <alignment horizontal="left" vertical="center"/>
      <protection/>
    </xf>
    <xf numFmtId="169" fontId="5" fillId="0" borderId="11" xfId="60" applyNumberFormat="1" applyFont="1" applyFill="1" applyBorder="1" applyAlignment="1">
      <alignment horizontal="left" vertical="center" wrapText="1"/>
      <protection/>
    </xf>
    <xf numFmtId="169" fontId="9" fillId="0" borderId="11" xfId="60" applyNumberFormat="1" applyFont="1" applyFill="1" applyBorder="1" applyAlignment="1">
      <alignment horizontal="left" vertical="center" wrapText="1"/>
      <protection/>
    </xf>
    <xf numFmtId="0" fontId="9" fillId="0" borderId="14" xfId="60" applyFont="1" applyFill="1" applyBorder="1" applyAlignment="1">
      <alignment horizontal="center" vertical="center" wrapText="1"/>
      <protection/>
    </xf>
    <xf numFmtId="0" fontId="3" fillId="0" borderId="11" xfId="60" applyFont="1" applyFill="1" applyBorder="1" applyAlignment="1" quotePrefix="1">
      <alignment horizontal="center" vertical="center" wrapText="1"/>
      <protection/>
    </xf>
    <xf numFmtId="0" fontId="12" fillId="0" borderId="0" xfId="60" applyFont="1" applyFill="1" applyAlignment="1">
      <alignment horizontal="left" vertical="center"/>
      <protection/>
    </xf>
    <xf numFmtId="0" fontId="12" fillId="0" borderId="0" xfId="0" applyFont="1" applyFill="1" applyAlignment="1">
      <alignment/>
    </xf>
    <xf numFmtId="0" fontId="13" fillId="0" borderId="0" xfId="60" applyFont="1" applyFill="1" applyAlignment="1">
      <alignment vertical="center"/>
      <protection/>
    </xf>
    <xf numFmtId="0" fontId="13" fillId="0" borderId="0" xfId="60" applyFont="1" applyFill="1" applyAlignment="1">
      <alignment vertical="center" wrapText="1"/>
      <protection/>
    </xf>
    <xf numFmtId="0" fontId="13" fillId="0" borderId="0" xfId="60" applyFont="1" applyFill="1" applyBorder="1" applyAlignment="1">
      <alignment vertical="center" wrapText="1"/>
      <protection/>
    </xf>
    <xf numFmtId="172" fontId="14" fillId="0" borderId="14" xfId="41" applyNumberFormat="1" applyFont="1" applyFill="1" applyBorder="1" applyAlignment="1">
      <alignment horizontal="center" vertical="center" wrapText="1"/>
    </xf>
    <xf numFmtId="0" fontId="14" fillId="0" borderId="14" xfId="60" applyFont="1" applyFill="1" applyBorder="1" applyAlignment="1">
      <alignment horizontal="center" vertical="center" wrapText="1"/>
      <protection/>
    </xf>
    <xf numFmtId="0" fontId="14" fillId="0" borderId="11" xfId="60" applyFont="1" applyFill="1" applyBorder="1" applyAlignment="1">
      <alignment horizontal="center" vertical="center" wrapText="1"/>
      <protection/>
    </xf>
    <xf numFmtId="0" fontId="14" fillId="0" borderId="11" xfId="60" applyFont="1" applyFill="1" applyBorder="1" applyAlignment="1">
      <alignment horizontal="left" vertical="center" wrapText="1"/>
      <protection/>
    </xf>
    <xf numFmtId="0" fontId="13" fillId="0" borderId="11" xfId="60" applyFont="1" applyFill="1" applyBorder="1" applyAlignment="1">
      <alignment horizontal="center" vertical="center" wrapText="1"/>
      <protection/>
    </xf>
    <xf numFmtId="0" fontId="13" fillId="0" borderId="11" xfId="60" applyFont="1" applyFill="1" applyBorder="1" applyAlignment="1">
      <alignment horizontal="left" vertical="center" wrapText="1"/>
      <protection/>
    </xf>
    <xf numFmtId="0" fontId="14" fillId="0" borderId="11" xfId="60" applyFont="1" applyFill="1" applyBorder="1" applyAlignment="1" quotePrefix="1">
      <alignment horizontal="center" vertical="center" wrapText="1"/>
      <protection/>
    </xf>
    <xf numFmtId="0" fontId="14" fillId="0" borderId="0" xfId="60" applyFont="1" applyFill="1" applyAlignment="1">
      <alignment vertical="center"/>
      <protection/>
    </xf>
    <xf numFmtId="0" fontId="14" fillId="0" borderId="11" xfId="62" applyFont="1" applyFill="1" applyBorder="1" applyAlignment="1">
      <alignment horizontal="center" vertical="center"/>
      <protection/>
    </xf>
    <xf numFmtId="0" fontId="14" fillId="0" borderId="11" xfId="0" applyFont="1" applyFill="1" applyBorder="1" applyAlignment="1">
      <alignment horizontal="left" vertical="center" wrapText="1"/>
    </xf>
    <xf numFmtId="0" fontId="13" fillId="0" borderId="11" xfId="62" applyFont="1" applyFill="1" applyBorder="1" applyAlignment="1">
      <alignment horizontal="center" vertical="center"/>
      <protection/>
    </xf>
    <xf numFmtId="0" fontId="13" fillId="0" borderId="11" xfId="0" applyFont="1" applyFill="1" applyBorder="1" applyAlignment="1">
      <alignment horizontal="left" vertical="center" wrapText="1"/>
    </xf>
    <xf numFmtId="0" fontId="13" fillId="0" borderId="11" xfId="62" applyNumberFormat="1" applyFont="1" applyFill="1" applyBorder="1" applyAlignment="1">
      <alignment horizontal="center" vertical="center"/>
      <protection/>
    </xf>
    <xf numFmtId="10" fontId="13" fillId="0" borderId="11" xfId="0" applyNumberFormat="1" applyFont="1" applyFill="1" applyBorder="1" applyAlignment="1">
      <alignment horizontal="left" vertical="center" wrapText="1"/>
    </xf>
    <xf numFmtId="0" fontId="13" fillId="0" borderId="0" xfId="60" applyFont="1" applyFill="1" applyAlignment="1">
      <alignment horizontal="center" vertical="center"/>
      <protection/>
    </xf>
    <xf numFmtId="0" fontId="13" fillId="0" borderId="0" xfId="60" applyFont="1" applyFill="1" applyAlignment="1">
      <alignment horizontal="left" vertical="center"/>
      <protection/>
    </xf>
    <xf numFmtId="3" fontId="14" fillId="0" borderId="11" xfId="41" applyNumberFormat="1" applyFont="1" applyFill="1" applyBorder="1" applyAlignment="1">
      <alignment horizontal="right" vertical="center" wrapText="1"/>
    </xf>
    <xf numFmtId="3" fontId="13" fillId="0" borderId="11" xfId="41" applyNumberFormat="1" applyFont="1" applyFill="1" applyBorder="1" applyAlignment="1">
      <alignment horizontal="right" vertical="center" wrapText="1"/>
    </xf>
    <xf numFmtId="3" fontId="14" fillId="0" borderId="14" xfId="41" applyNumberFormat="1" applyFont="1" applyFill="1" applyBorder="1" applyAlignment="1">
      <alignment horizontal="right" vertical="center" wrapText="1"/>
    </xf>
    <xf numFmtId="3" fontId="13" fillId="0" borderId="11" xfId="60" applyNumberFormat="1" applyFont="1" applyFill="1" applyBorder="1" applyAlignment="1">
      <alignment horizontal="right" vertical="center" wrapText="1"/>
      <protection/>
    </xf>
    <xf numFmtId="3" fontId="13" fillId="0" borderId="11" xfId="60" applyNumberFormat="1" applyFont="1" applyFill="1" applyBorder="1" applyAlignment="1">
      <alignment horizontal="right" vertical="center"/>
      <protection/>
    </xf>
    <xf numFmtId="3" fontId="14" fillId="0" borderId="11" xfId="60" applyNumberFormat="1" applyFont="1" applyFill="1" applyBorder="1" applyAlignment="1">
      <alignment horizontal="right" vertical="center" wrapText="1"/>
      <protection/>
    </xf>
    <xf numFmtId="3" fontId="14" fillId="0" borderId="11" xfId="60" applyNumberFormat="1" applyFont="1" applyFill="1" applyBorder="1" applyAlignment="1">
      <alignment horizontal="right" vertical="center"/>
      <protection/>
    </xf>
    <xf numFmtId="171" fontId="14" fillId="0" borderId="11" xfId="41" applyFont="1" applyFill="1" applyBorder="1" applyAlignment="1">
      <alignment horizontal="right" vertical="center" wrapText="1"/>
    </xf>
    <xf numFmtId="0" fontId="12" fillId="0" borderId="16" xfId="60" applyFont="1" applyFill="1" applyBorder="1" applyAlignment="1">
      <alignment horizontal="right" vertical="center" wrapText="1"/>
      <protection/>
    </xf>
    <xf numFmtId="172" fontId="4" fillId="34" borderId="11" xfId="60" applyNumberFormat="1" applyFont="1" applyFill="1" applyBorder="1" applyAlignment="1">
      <alignment horizontal="center" vertical="center" wrapText="1"/>
      <protection/>
    </xf>
    <xf numFmtId="0" fontId="4" fillId="0" borderId="0" xfId="0" applyFont="1" applyFill="1" applyAlignment="1">
      <alignment/>
    </xf>
    <xf numFmtId="0" fontId="4" fillId="0" borderId="0" xfId="0" applyFont="1" applyFill="1" applyAlignment="1">
      <alignment horizontal="center"/>
    </xf>
    <xf numFmtId="0" fontId="3" fillId="0" borderId="0" xfId="0" applyFont="1" applyFill="1" applyAlignment="1">
      <alignment/>
    </xf>
    <xf numFmtId="0" fontId="11" fillId="0" borderId="16" xfId="60" applyFont="1" applyFill="1" applyBorder="1" applyAlignment="1">
      <alignment horizontal="center" vertical="center" wrapText="1"/>
      <protection/>
    </xf>
    <xf numFmtId="0" fontId="4" fillId="0" borderId="0" xfId="0" applyFont="1" applyAlignment="1">
      <alignment vertical="center" wrapText="1"/>
    </xf>
    <xf numFmtId="169" fontId="36" fillId="0" borderId="0" xfId="0" applyNumberFormat="1" applyFont="1" applyAlignment="1">
      <alignment/>
    </xf>
    <xf numFmtId="0" fontId="4" fillId="34" borderId="11" xfId="62" applyNumberFormat="1" applyFont="1" applyFill="1" applyBorder="1" applyAlignment="1">
      <alignment horizontal="center" vertical="center"/>
      <protection/>
    </xf>
    <xf numFmtId="10" fontId="4" fillId="34" borderId="11" xfId="0" applyNumberFormat="1" applyFont="1" applyFill="1" applyBorder="1" applyAlignment="1">
      <alignment horizontal="left" vertical="center" wrapText="1"/>
    </xf>
    <xf numFmtId="0" fontId="4" fillId="34" borderId="11" xfId="60" applyFont="1" applyFill="1" applyBorder="1" applyAlignment="1">
      <alignment vertical="center"/>
      <protection/>
    </xf>
    <xf numFmtId="172" fontId="4" fillId="34" borderId="11" xfId="45" applyNumberFormat="1" applyFont="1" applyFill="1" applyBorder="1" applyAlignment="1">
      <alignment horizontal="right" vertical="center"/>
    </xf>
    <xf numFmtId="0" fontId="5" fillId="0" borderId="0" xfId="62" applyFont="1">
      <alignment/>
      <protection/>
    </xf>
    <xf numFmtId="0" fontId="5" fillId="0" borderId="0" xfId="0" applyFont="1" applyFill="1" applyAlignment="1">
      <alignment vertical="center"/>
    </xf>
    <xf numFmtId="0" fontId="9" fillId="0" borderId="11" xfId="62" applyNumberFormat="1" applyFont="1" applyBorder="1" applyAlignment="1">
      <alignment horizontal="center" vertical="center"/>
      <protection/>
    </xf>
    <xf numFmtId="0" fontId="9" fillId="0" borderId="11" xfId="62" applyFont="1" applyBorder="1">
      <alignment/>
      <protection/>
    </xf>
    <xf numFmtId="174" fontId="9" fillId="0" borderId="0" xfId="62" applyNumberFormat="1" applyFont="1">
      <alignment/>
      <protection/>
    </xf>
    <xf numFmtId="0" fontId="9" fillId="0" borderId="0" xfId="62" applyFont="1">
      <alignment/>
      <protection/>
    </xf>
    <xf numFmtId="0" fontId="5" fillId="0" borderId="11" xfId="62" applyNumberFormat="1" applyFont="1" applyBorder="1" applyAlignment="1">
      <alignment horizontal="center" vertical="center"/>
      <protection/>
    </xf>
    <xf numFmtId="0" fontId="5" fillId="0" borderId="11" xfId="62" applyFont="1" applyBorder="1" applyAlignment="1">
      <alignment horizontal="center" vertical="center"/>
      <protection/>
    </xf>
    <xf numFmtId="174" fontId="5" fillId="0" borderId="0" xfId="62" applyNumberFormat="1" applyFont="1">
      <alignment/>
      <protection/>
    </xf>
    <xf numFmtId="0" fontId="9" fillId="0" borderId="11" xfId="62" applyNumberFormat="1" applyFont="1" applyFill="1" applyBorder="1" applyAlignment="1">
      <alignment horizontal="center" vertical="center"/>
      <protection/>
    </xf>
    <xf numFmtId="172" fontId="3" fillId="0" borderId="0" xfId="0" applyNumberFormat="1" applyFont="1" applyFill="1" applyAlignment="1">
      <alignment/>
    </xf>
    <xf numFmtId="174" fontId="9" fillId="0" borderId="11" xfId="62" applyNumberFormat="1" applyFont="1" applyBorder="1" applyAlignment="1">
      <alignment horizontal="center" vertical="center"/>
      <protection/>
    </xf>
    <xf numFmtId="174" fontId="5" fillId="0" borderId="11" xfId="62" applyNumberFormat="1" applyFont="1" applyBorder="1" applyAlignment="1">
      <alignment horizontal="center" vertical="center"/>
      <protection/>
    </xf>
    <xf numFmtId="174" fontId="5" fillId="0" borderId="11" xfId="62" applyNumberFormat="1" applyFont="1" applyFill="1" applyBorder="1" applyAlignment="1">
      <alignment horizontal="center" vertical="center"/>
      <protection/>
    </xf>
    <xf numFmtId="174" fontId="9" fillId="0" borderId="11" xfId="62" applyNumberFormat="1" applyFont="1" applyFill="1" applyBorder="1" applyAlignment="1">
      <alignment horizontal="center" vertical="center"/>
      <protection/>
    </xf>
    <xf numFmtId="0" fontId="16" fillId="0" borderId="14" xfId="60" applyFont="1" applyFill="1" applyBorder="1" applyAlignment="1">
      <alignment horizontal="center" vertical="center" wrapText="1"/>
      <protection/>
    </xf>
    <xf numFmtId="172" fontId="16" fillId="0" borderId="14" xfId="41" applyNumberFormat="1" applyFont="1" applyFill="1" applyBorder="1" applyAlignment="1">
      <alignment horizontal="center" vertical="center" wrapText="1"/>
    </xf>
    <xf numFmtId="3" fontId="16" fillId="0" borderId="14" xfId="41" applyNumberFormat="1" applyFont="1" applyFill="1" applyBorder="1" applyAlignment="1">
      <alignment horizontal="right" vertical="center" wrapText="1"/>
    </xf>
    <xf numFmtId="0" fontId="16" fillId="0" borderId="11" xfId="60" applyFont="1" applyFill="1" applyBorder="1" applyAlignment="1">
      <alignment horizontal="center" vertical="center" wrapText="1"/>
      <protection/>
    </xf>
    <xf numFmtId="0" fontId="16" fillId="0" borderId="11" xfId="60" applyFont="1" applyFill="1" applyBorder="1" applyAlignment="1">
      <alignment horizontal="left" vertical="center" wrapText="1"/>
      <protection/>
    </xf>
    <xf numFmtId="3" fontId="16" fillId="0" borderId="11" xfId="41" applyNumberFormat="1" applyFont="1" applyFill="1" applyBorder="1" applyAlignment="1">
      <alignment horizontal="right" vertical="center" wrapText="1"/>
    </xf>
    <xf numFmtId="0" fontId="17" fillId="0" borderId="11" xfId="60" applyFont="1" applyFill="1" applyBorder="1" applyAlignment="1">
      <alignment horizontal="center" vertical="center" wrapText="1"/>
      <protection/>
    </xf>
    <xf numFmtId="0" fontId="17" fillId="0" borderId="11" xfId="60" applyFont="1" applyFill="1" applyBorder="1" applyAlignment="1">
      <alignment horizontal="left" vertical="center" wrapText="1"/>
      <protection/>
    </xf>
    <xf numFmtId="3" fontId="17" fillId="0" borderId="11" xfId="41" applyNumberFormat="1" applyFont="1" applyFill="1" applyBorder="1" applyAlignment="1">
      <alignment horizontal="right" vertical="center" wrapText="1"/>
    </xf>
    <xf numFmtId="0" fontId="16" fillId="0" borderId="11" xfId="60" applyFont="1" applyFill="1" applyBorder="1" applyAlignment="1" quotePrefix="1">
      <alignment horizontal="center" vertical="center" wrapText="1"/>
      <protection/>
    </xf>
    <xf numFmtId="3" fontId="16" fillId="0" borderId="11" xfId="60" applyNumberFormat="1" applyFont="1" applyFill="1" applyBorder="1" applyAlignment="1">
      <alignment horizontal="right" vertical="center" wrapText="1"/>
      <protection/>
    </xf>
    <xf numFmtId="0" fontId="16" fillId="0" borderId="11" xfId="62" applyFont="1" applyFill="1" applyBorder="1" applyAlignment="1">
      <alignment horizontal="center" vertical="center"/>
      <protection/>
    </xf>
    <xf numFmtId="0" fontId="16" fillId="0" borderId="11" xfId="0" applyFont="1" applyFill="1" applyBorder="1" applyAlignment="1">
      <alignment horizontal="left" vertical="center" wrapText="1"/>
    </xf>
    <xf numFmtId="0" fontId="17" fillId="0" borderId="11" xfId="62" applyFont="1" applyFill="1" applyBorder="1" applyAlignment="1">
      <alignment horizontal="center" vertical="center"/>
      <protection/>
    </xf>
    <xf numFmtId="0" fontId="17" fillId="0" borderId="11" xfId="0" applyFont="1" applyFill="1" applyBorder="1" applyAlignment="1">
      <alignment horizontal="left" vertical="center" wrapText="1"/>
    </xf>
    <xf numFmtId="0" fontId="17" fillId="0" borderId="11" xfId="62" applyNumberFormat="1" applyFont="1" applyFill="1" applyBorder="1" applyAlignment="1">
      <alignment horizontal="center" vertical="center"/>
      <protection/>
    </xf>
    <xf numFmtId="10" fontId="17" fillId="0" borderId="11" xfId="0" applyNumberFormat="1" applyFont="1" applyFill="1" applyBorder="1" applyAlignment="1">
      <alignment horizontal="left" vertical="center" wrapText="1"/>
    </xf>
    <xf numFmtId="0" fontId="16" fillId="0" borderId="11" xfId="0" applyFont="1" applyBorder="1" applyAlignment="1">
      <alignment horizontal="center" vertical="center" wrapText="1"/>
    </xf>
    <xf numFmtId="0" fontId="9" fillId="0" borderId="11" xfId="62" applyFont="1" applyBorder="1" applyAlignment="1">
      <alignment vertical="center"/>
      <protection/>
    </xf>
    <xf numFmtId="3" fontId="9" fillId="0" borderId="11" xfId="62" applyNumberFormat="1" applyFont="1" applyBorder="1" applyAlignment="1">
      <alignment horizontal="center" vertical="center"/>
      <protection/>
    </xf>
    <xf numFmtId="0" fontId="9" fillId="0" borderId="0" xfId="62" applyFont="1" applyAlignment="1">
      <alignment vertical="center"/>
      <protection/>
    </xf>
    <xf numFmtId="0" fontId="5" fillId="0" borderId="11" xfId="0" applyNumberFormat="1" applyFont="1" applyFill="1" applyBorder="1" applyAlignment="1">
      <alignment vertical="center"/>
    </xf>
    <xf numFmtId="3" fontId="17" fillId="0" borderId="11" xfId="60" applyNumberFormat="1" applyFont="1" applyFill="1" applyBorder="1" applyAlignment="1">
      <alignment horizontal="right" vertical="center" wrapText="1"/>
      <protection/>
    </xf>
    <xf numFmtId="0" fontId="59" fillId="0" borderId="0" xfId="61" applyFont="1" applyFill="1" applyBorder="1" applyAlignment="1">
      <alignment horizontal="center" vertical="center" wrapText="1"/>
      <protection/>
    </xf>
    <xf numFmtId="0" fontId="60" fillId="0" borderId="0" xfId="0" applyFont="1" applyFill="1" applyBorder="1" applyAlignment="1">
      <alignment horizontal="center" vertical="center"/>
    </xf>
    <xf numFmtId="0" fontId="9" fillId="0" borderId="11" xfId="0" applyNumberFormat="1" applyFont="1" applyBorder="1" applyAlignment="1">
      <alignment horizontal="center" vertical="center"/>
    </xf>
    <xf numFmtId="173" fontId="9" fillId="0" borderId="17" xfId="0" applyNumberFormat="1" applyFont="1" applyFill="1" applyBorder="1" applyAlignment="1">
      <alignment horizontal="center" vertical="center" wrapText="1"/>
    </xf>
    <xf numFmtId="173" fontId="9" fillId="0" borderId="18" xfId="0" applyNumberFormat="1" applyFont="1" applyFill="1" applyBorder="1" applyAlignment="1">
      <alignment horizontal="center" vertical="center" wrapText="1"/>
    </xf>
    <xf numFmtId="173" fontId="9" fillId="0" borderId="14" xfId="0" applyNumberFormat="1" applyFont="1" applyBorder="1" applyAlignment="1">
      <alignment horizontal="center" vertical="center"/>
    </xf>
    <xf numFmtId="173" fontId="9" fillId="0" borderId="10" xfId="0" applyNumberFormat="1" applyFont="1" applyBorder="1" applyAlignment="1">
      <alignment horizontal="center" vertical="center"/>
    </xf>
    <xf numFmtId="0" fontId="9" fillId="34" borderId="1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9" fillId="0" borderId="13" xfId="62" applyFont="1" applyBorder="1" applyAlignment="1">
      <alignment horizontal="center"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center" vertical="center"/>
      <protection/>
    </xf>
    <xf numFmtId="0" fontId="16" fillId="0" borderId="0" xfId="62" applyNumberFormat="1" applyFont="1" applyAlignment="1">
      <alignment horizontal="center" vertical="center" wrapText="1"/>
      <protection/>
    </xf>
    <xf numFmtId="0" fontId="15" fillId="0" borderId="0" xfId="62" applyNumberFormat="1" applyFont="1" applyBorder="1" applyAlignment="1">
      <alignment horizontal="center" vertical="center"/>
      <protection/>
    </xf>
    <xf numFmtId="0" fontId="15" fillId="0" borderId="0" xfId="62" applyFont="1" applyBorder="1" applyAlignment="1">
      <alignment horizontal="center" vertical="center"/>
      <protection/>
    </xf>
    <xf numFmtId="0" fontId="16" fillId="34" borderId="11" xfId="63" applyNumberFormat="1" applyFont="1" applyFill="1" applyBorder="1" applyAlignment="1">
      <alignment horizontal="center" vertical="center" wrapText="1"/>
      <protection/>
    </xf>
    <xf numFmtId="0" fontId="16" fillId="0" borderId="11" xfId="0" applyFont="1" applyBorder="1" applyAlignment="1">
      <alignment horizontal="center" vertical="center" wrapText="1"/>
    </xf>
    <xf numFmtId="0" fontId="9" fillId="0" borderId="11" xfId="0" applyFont="1" applyFill="1" applyBorder="1" applyAlignment="1">
      <alignment horizontal="center" vertical="center"/>
    </xf>
    <xf numFmtId="0" fontId="5" fillId="0" borderId="14" xfId="62" applyNumberFormat="1" applyFont="1" applyBorder="1" applyAlignment="1">
      <alignment horizontal="center" vertical="center"/>
      <protection/>
    </xf>
    <xf numFmtId="0" fontId="5" fillId="0" borderId="15" xfId="62" applyNumberFormat="1" applyFont="1" applyBorder="1" applyAlignment="1">
      <alignment horizontal="center" vertical="center"/>
      <protection/>
    </xf>
    <xf numFmtId="0" fontId="5" fillId="0" borderId="10" xfId="62" applyNumberFormat="1" applyFont="1" applyBorder="1" applyAlignment="1">
      <alignment horizontal="center" vertical="center"/>
      <protection/>
    </xf>
    <xf numFmtId="0" fontId="5" fillId="0" borderId="11" xfId="62" applyFont="1" applyBorder="1" applyAlignment="1">
      <alignment horizontal="center" vertical="center"/>
      <protection/>
    </xf>
    <xf numFmtId="0" fontId="3" fillId="0" borderId="0" xfId="0" applyFont="1" applyAlignment="1">
      <alignment horizontal="center" vertical="center" wrapText="1"/>
    </xf>
    <xf numFmtId="0" fontId="3" fillId="34" borderId="13" xfId="60" applyFont="1" applyFill="1" applyBorder="1" applyAlignment="1">
      <alignment horizontal="center" vertical="center" wrapText="1"/>
      <protection/>
    </xf>
    <xf numFmtId="0" fontId="3" fillId="34" borderId="20" xfId="60" applyFont="1" applyFill="1" applyBorder="1" applyAlignment="1">
      <alignment horizontal="center" vertical="center" wrapText="1"/>
      <protection/>
    </xf>
    <xf numFmtId="0" fontId="6" fillId="0" borderId="0" xfId="0" applyFont="1" applyAlignment="1">
      <alignment horizontal="left" vertical="center"/>
    </xf>
    <xf numFmtId="0" fontId="4"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13" xfId="60" applyFont="1" applyFill="1" applyBorder="1" applyAlignment="1">
      <alignment horizontal="center" vertical="center" wrapText="1"/>
      <protection/>
    </xf>
    <xf numFmtId="0" fontId="3" fillId="0" borderId="20" xfId="60" applyFont="1" applyFill="1" applyBorder="1" applyAlignment="1">
      <alignment horizontal="center" vertical="center" wrapText="1"/>
      <protection/>
    </xf>
    <xf numFmtId="0" fontId="6" fillId="0" borderId="0" xfId="0" applyFont="1" applyFill="1" applyAlignment="1">
      <alignment horizontal="left" vertical="center"/>
    </xf>
    <xf numFmtId="0" fontId="9" fillId="0" borderId="13" xfId="60" applyFont="1" applyFill="1" applyBorder="1" applyAlignment="1">
      <alignment horizontal="center" vertical="center" wrapText="1"/>
      <protection/>
    </xf>
    <xf numFmtId="0" fontId="9" fillId="0" borderId="20" xfId="60" applyFont="1" applyFill="1" applyBorder="1" applyAlignment="1">
      <alignment horizontal="center" vertical="center" wrapText="1"/>
      <protection/>
    </xf>
    <xf numFmtId="0" fontId="11" fillId="0" borderId="0" xfId="60" applyFont="1" applyFill="1" applyAlignment="1">
      <alignment horizontal="left" vertical="center"/>
      <protection/>
    </xf>
    <xf numFmtId="0" fontId="3" fillId="0" borderId="0" xfId="60" applyFont="1" applyFill="1" applyBorder="1" applyAlignment="1">
      <alignment horizontal="center" vertical="center" wrapText="1"/>
      <protection/>
    </xf>
    <xf numFmtId="0" fontId="9" fillId="0" borderId="14" xfId="60" applyFont="1" applyFill="1" applyBorder="1" applyAlignment="1">
      <alignment horizontal="center" vertical="center" wrapText="1"/>
      <protection/>
    </xf>
    <xf numFmtId="0" fontId="9" fillId="0" borderId="10" xfId="60" applyFont="1" applyFill="1" applyBorder="1" applyAlignment="1">
      <alignment horizontal="center" vertical="center" wrapText="1"/>
      <protection/>
    </xf>
    <xf numFmtId="172" fontId="9" fillId="0" borderId="13" xfId="41" applyNumberFormat="1" applyFont="1" applyFill="1" applyBorder="1" applyAlignment="1">
      <alignment horizontal="center" vertical="center" wrapText="1"/>
    </xf>
    <xf numFmtId="172" fontId="9" fillId="0" borderId="19" xfId="41" applyNumberFormat="1" applyFont="1" applyFill="1" applyBorder="1" applyAlignment="1">
      <alignment horizontal="center" vertical="center" wrapText="1"/>
    </xf>
    <xf numFmtId="172" fontId="9" fillId="0" borderId="20" xfId="41" applyNumberFormat="1" applyFont="1" applyFill="1" applyBorder="1" applyAlignment="1">
      <alignment horizontal="center" vertical="center" wrapText="1"/>
    </xf>
    <xf numFmtId="0" fontId="11" fillId="0" borderId="16" xfId="60" applyFont="1" applyFill="1" applyBorder="1" applyAlignment="1">
      <alignment horizontal="right" vertical="center" wrapText="1"/>
      <protection/>
    </xf>
    <xf numFmtId="0" fontId="3" fillId="0" borderId="0"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14" fillId="0" borderId="13" xfId="60" applyFont="1" applyFill="1" applyBorder="1" applyAlignment="1">
      <alignment horizontal="center" vertical="center" wrapText="1"/>
      <protection/>
    </xf>
    <xf numFmtId="0" fontId="14" fillId="0" borderId="20" xfId="60" applyFont="1" applyFill="1" applyBorder="1" applyAlignment="1">
      <alignment horizontal="center" vertical="center" wrapText="1"/>
      <protection/>
    </xf>
    <xf numFmtId="0" fontId="14" fillId="0" borderId="11" xfId="60" applyFont="1" applyFill="1" applyBorder="1" applyAlignment="1">
      <alignment horizontal="center" vertical="center"/>
      <protection/>
    </xf>
    <xf numFmtId="0" fontId="14" fillId="0" borderId="0" xfId="60" applyFont="1" applyFill="1" applyBorder="1" applyAlignment="1">
      <alignment horizontal="center" vertical="center" wrapText="1"/>
      <protection/>
    </xf>
    <xf numFmtId="0" fontId="12" fillId="0" borderId="0" xfId="60" applyFont="1" applyFill="1" applyAlignment="1">
      <alignment horizontal="left" vertical="center"/>
      <protection/>
    </xf>
    <xf numFmtId="0" fontId="14" fillId="0" borderId="14" xfId="60" applyFont="1" applyFill="1" applyBorder="1" applyAlignment="1">
      <alignment horizontal="center" vertical="center" wrapText="1"/>
      <protection/>
    </xf>
    <xf numFmtId="0" fontId="14" fillId="0" borderId="10" xfId="60" applyFont="1" applyFill="1" applyBorder="1" applyAlignment="1">
      <alignment horizontal="center" vertical="center" wrapText="1"/>
      <protection/>
    </xf>
    <xf numFmtId="172" fontId="14" fillId="0" borderId="13" xfId="41" applyNumberFormat="1" applyFont="1" applyFill="1" applyBorder="1" applyAlignment="1">
      <alignment horizontal="center" vertical="center" wrapText="1"/>
    </xf>
    <xf numFmtId="172" fontId="14" fillId="0" borderId="19" xfId="41" applyNumberFormat="1" applyFont="1" applyFill="1" applyBorder="1" applyAlignment="1">
      <alignment horizontal="center" vertical="center" wrapText="1"/>
    </xf>
    <xf numFmtId="172" fontId="14" fillId="0" borderId="20" xfId="41" applyNumberFormat="1" applyFont="1" applyFill="1" applyBorder="1" applyAlignment="1">
      <alignment horizontal="center" vertical="center" wrapText="1"/>
    </xf>
    <xf numFmtId="0" fontId="16" fillId="0" borderId="13" xfId="60" applyFont="1" applyFill="1" applyBorder="1" applyAlignment="1">
      <alignment horizontal="center" vertical="center" wrapText="1"/>
      <protection/>
    </xf>
    <xf numFmtId="0" fontId="16" fillId="0" borderId="20" xfId="60" applyFont="1" applyFill="1" applyBorder="1" applyAlignment="1">
      <alignment horizontal="center" vertical="center" wrapText="1"/>
      <protection/>
    </xf>
    <xf numFmtId="0" fontId="9" fillId="0" borderId="0" xfId="60" applyFont="1" applyFill="1" applyBorder="1" applyAlignment="1">
      <alignment horizontal="center" vertical="center" wrapText="1"/>
      <protection/>
    </xf>
    <xf numFmtId="0" fontId="16" fillId="0" borderId="14" xfId="60" applyFont="1" applyFill="1" applyBorder="1" applyAlignment="1">
      <alignment horizontal="center" vertical="center" wrapText="1"/>
      <protection/>
    </xf>
    <xf numFmtId="0" fontId="16" fillId="0" borderId="10" xfId="60" applyFont="1" applyFill="1" applyBorder="1" applyAlignment="1">
      <alignment horizontal="center" vertical="center" wrapText="1"/>
      <protection/>
    </xf>
    <xf numFmtId="172" fontId="16" fillId="0" borderId="13" xfId="41" applyNumberFormat="1" applyFont="1" applyFill="1" applyBorder="1" applyAlignment="1">
      <alignment horizontal="center" vertical="center" wrapText="1"/>
    </xf>
    <xf numFmtId="172" fontId="16" fillId="0" borderId="19" xfId="41" applyNumberFormat="1" applyFont="1" applyFill="1" applyBorder="1" applyAlignment="1">
      <alignment horizontal="center" vertical="center" wrapText="1"/>
    </xf>
    <xf numFmtId="172" fontId="16" fillId="0" borderId="20" xfId="41" applyNumberFormat="1"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2" xfId="43"/>
    <cellStyle name="Comma 10" xfId="44"/>
    <cellStyle name="Comma 2" xfId="45"/>
    <cellStyle name="Currency" xfId="46"/>
    <cellStyle name="Currency [0]" xfId="47"/>
    <cellStyle name="Check Cel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3" xfId="61"/>
    <cellStyle name="Normal 3" xfId="62"/>
    <cellStyle name="Normal_Sheet8"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G29"/>
  <sheetViews>
    <sheetView zoomScalePageLayoutView="0" workbookViewId="0" topLeftCell="A13">
      <selection activeCell="E27" sqref="E27"/>
    </sheetView>
  </sheetViews>
  <sheetFormatPr defaultColWidth="9.140625" defaultRowHeight="15"/>
  <cols>
    <col min="1" max="1" width="11.7109375" style="79" customWidth="1"/>
    <col min="2" max="3" width="10.7109375" style="90" customWidth="1"/>
    <col min="4" max="4" width="8.7109375" style="90" customWidth="1"/>
    <col min="5" max="5" width="10.7109375" style="90" customWidth="1"/>
    <col min="6" max="6" width="11.7109375" style="90" customWidth="1"/>
    <col min="7" max="7" width="46.140625" style="79" customWidth="1"/>
    <col min="8" max="8" width="8.00390625" style="79" customWidth="1"/>
    <col min="9" max="16384" width="9.140625" style="79" customWidth="1"/>
  </cols>
  <sheetData>
    <row r="1" spans="1:6" s="74" customFormat="1" ht="19.5" customHeight="1">
      <c r="A1" s="72" t="s">
        <v>66</v>
      </c>
      <c r="D1" s="73"/>
      <c r="F1" s="73"/>
    </row>
    <row r="2" spans="1:7" s="75" customFormat="1" ht="60" customHeight="1">
      <c r="A2" s="200" t="s">
        <v>106</v>
      </c>
      <c r="B2" s="200"/>
      <c r="C2" s="200"/>
      <c r="D2" s="200"/>
      <c r="E2" s="200"/>
      <c r="F2" s="200"/>
      <c r="G2" s="200"/>
    </row>
    <row r="3" spans="1:7" s="75" customFormat="1" ht="24.75" customHeight="1">
      <c r="A3" s="201" t="s">
        <v>96</v>
      </c>
      <c r="B3" s="201"/>
      <c r="C3" s="201"/>
      <c r="D3" s="201"/>
      <c r="E3" s="201"/>
      <c r="F3" s="201"/>
      <c r="G3" s="201"/>
    </row>
    <row r="4" spans="1:7" ht="15" customHeight="1">
      <c r="A4" s="78"/>
      <c r="B4" s="78"/>
      <c r="C4" s="78"/>
      <c r="D4" s="78"/>
      <c r="E4" s="78"/>
      <c r="F4" s="78"/>
      <c r="G4" s="78"/>
    </row>
    <row r="5" spans="1:7" ht="24.75" customHeight="1">
      <c r="A5" s="202" t="s">
        <v>97</v>
      </c>
      <c r="B5" s="202"/>
      <c r="C5" s="202"/>
      <c r="D5" s="202"/>
      <c r="E5" s="203" t="s">
        <v>74</v>
      </c>
      <c r="F5" s="204"/>
      <c r="G5" s="205" t="s">
        <v>73</v>
      </c>
    </row>
    <row r="6" spans="1:7" ht="24.75" customHeight="1">
      <c r="A6" s="80" t="s">
        <v>69</v>
      </c>
      <c r="B6" s="81" t="s">
        <v>70</v>
      </c>
      <c r="C6" s="81" t="s">
        <v>71</v>
      </c>
      <c r="D6" s="82" t="s">
        <v>68</v>
      </c>
      <c r="E6" s="82" t="s">
        <v>98</v>
      </c>
      <c r="F6" s="83" t="s">
        <v>99</v>
      </c>
      <c r="G6" s="206"/>
    </row>
    <row r="7" spans="1:7" ht="24.75" customHeight="1">
      <c r="A7" s="84" t="s">
        <v>95</v>
      </c>
      <c r="B7" s="81" t="s">
        <v>100</v>
      </c>
      <c r="C7" s="81" t="s">
        <v>101</v>
      </c>
      <c r="D7" s="82" t="s">
        <v>102</v>
      </c>
      <c r="E7" s="85">
        <f>+E8+E16+E24+E26</f>
        <v>62.71000000000001</v>
      </c>
      <c r="F7" s="85">
        <f>+F8+F16+F24+F26</f>
        <v>62.71000000000001</v>
      </c>
      <c r="G7" s="86"/>
    </row>
    <row r="8" spans="1:7" s="88" customFormat="1" ht="24.75" customHeight="1">
      <c r="A8" s="207" t="s">
        <v>85</v>
      </c>
      <c r="B8" s="87" t="s">
        <v>100</v>
      </c>
      <c r="C8" s="87" t="s">
        <v>101</v>
      </c>
      <c r="D8" s="87" t="s">
        <v>103</v>
      </c>
      <c r="E8" s="87">
        <f>+E9</f>
        <v>17.490000000000002</v>
      </c>
      <c r="F8" s="87">
        <f>+F9</f>
        <v>17.490000000000002</v>
      </c>
      <c r="G8" s="208" t="s">
        <v>104</v>
      </c>
    </row>
    <row r="9" spans="1:7" s="88" customFormat="1" ht="24.75" customHeight="1">
      <c r="A9" s="207"/>
      <c r="B9" s="211">
        <v>643</v>
      </c>
      <c r="C9" s="87" t="s">
        <v>101</v>
      </c>
      <c r="D9" s="87" t="s">
        <v>103</v>
      </c>
      <c r="E9" s="87">
        <f>+E10</f>
        <v>17.490000000000002</v>
      </c>
      <c r="F9" s="87">
        <f>+F10</f>
        <v>17.490000000000002</v>
      </c>
      <c r="G9" s="210"/>
    </row>
    <row r="10" spans="1:7" s="88" customFormat="1" ht="24.75" customHeight="1">
      <c r="A10" s="207"/>
      <c r="B10" s="211"/>
      <c r="C10" s="211">
        <v>5</v>
      </c>
      <c r="D10" s="87" t="s">
        <v>103</v>
      </c>
      <c r="E10" s="87">
        <f>SUM(E11:E15)</f>
        <v>17.490000000000002</v>
      </c>
      <c r="F10" s="87">
        <f>SUM(F11:F15)</f>
        <v>17.490000000000002</v>
      </c>
      <c r="G10" s="210"/>
    </row>
    <row r="11" spans="1:7" ht="24.75" customHeight="1">
      <c r="A11" s="207"/>
      <c r="B11" s="211"/>
      <c r="C11" s="211"/>
      <c r="D11" s="91" t="s">
        <v>87</v>
      </c>
      <c r="E11" s="92">
        <v>4.77</v>
      </c>
      <c r="F11" s="89">
        <f>E11</f>
        <v>4.77</v>
      </c>
      <c r="G11" s="210"/>
    </row>
    <row r="12" spans="1:7" ht="24.75" customHeight="1">
      <c r="A12" s="207"/>
      <c r="B12" s="211"/>
      <c r="C12" s="211"/>
      <c r="D12" s="93" t="s">
        <v>88</v>
      </c>
      <c r="E12" s="92">
        <v>3.66</v>
      </c>
      <c r="F12" s="89">
        <f aca="true" t="shared" si="0" ref="F12:F27">E12</f>
        <v>3.66</v>
      </c>
      <c r="G12" s="210"/>
    </row>
    <row r="13" spans="1:7" ht="24.75" customHeight="1">
      <c r="A13" s="207"/>
      <c r="B13" s="211"/>
      <c r="C13" s="211"/>
      <c r="D13" s="93" t="s">
        <v>89</v>
      </c>
      <c r="E13" s="92">
        <v>2.37</v>
      </c>
      <c r="F13" s="89">
        <f t="shared" si="0"/>
        <v>2.37</v>
      </c>
      <c r="G13" s="210"/>
    </row>
    <row r="14" spans="1:7" ht="24.75" customHeight="1">
      <c r="A14" s="207"/>
      <c r="B14" s="211"/>
      <c r="C14" s="211"/>
      <c r="D14" s="93" t="s">
        <v>90</v>
      </c>
      <c r="E14" s="92">
        <v>4.74</v>
      </c>
      <c r="F14" s="89">
        <f t="shared" si="0"/>
        <v>4.74</v>
      </c>
      <c r="G14" s="210"/>
    </row>
    <row r="15" spans="1:7" ht="24.75" customHeight="1">
      <c r="A15" s="207"/>
      <c r="B15" s="211"/>
      <c r="C15" s="92">
        <v>6</v>
      </c>
      <c r="D15" s="93" t="s">
        <v>86</v>
      </c>
      <c r="E15" s="92">
        <v>1.95</v>
      </c>
      <c r="F15" s="89">
        <f t="shared" si="0"/>
        <v>1.95</v>
      </c>
      <c r="G15" s="210"/>
    </row>
    <row r="16" spans="1:7" s="88" customFormat="1" ht="24.75" customHeight="1">
      <c r="A16" s="207" t="s">
        <v>91</v>
      </c>
      <c r="B16" s="87" t="s">
        <v>100</v>
      </c>
      <c r="C16" s="87" t="s">
        <v>72</v>
      </c>
      <c r="D16" s="87" t="s">
        <v>103</v>
      </c>
      <c r="E16" s="87">
        <f>+E17</f>
        <v>32.510000000000005</v>
      </c>
      <c r="F16" s="87">
        <f t="shared" si="0"/>
        <v>32.510000000000005</v>
      </c>
      <c r="G16" s="210"/>
    </row>
    <row r="17" spans="1:7" s="88" customFormat="1" ht="24.75" customHeight="1">
      <c r="A17" s="207"/>
      <c r="B17" s="211" t="s">
        <v>92</v>
      </c>
      <c r="C17" s="87" t="s">
        <v>72</v>
      </c>
      <c r="D17" s="87" t="s">
        <v>103</v>
      </c>
      <c r="E17" s="87">
        <f>+E18</f>
        <v>32.510000000000005</v>
      </c>
      <c r="F17" s="87">
        <f t="shared" si="0"/>
        <v>32.510000000000005</v>
      </c>
      <c r="G17" s="210"/>
    </row>
    <row r="18" spans="1:7" s="88" customFormat="1" ht="24.75" customHeight="1">
      <c r="A18" s="207"/>
      <c r="B18" s="211"/>
      <c r="C18" s="207">
        <v>4</v>
      </c>
      <c r="D18" s="87" t="s">
        <v>103</v>
      </c>
      <c r="E18" s="87">
        <f>SUM(E19:E23)</f>
        <v>32.510000000000005</v>
      </c>
      <c r="F18" s="87">
        <f t="shared" si="0"/>
        <v>32.510000000000005</v>
      </c>
      <c r="G18" s="210"/>
    </row>
    <row r="19" spans="1:7" ht="24.75" customHeight="1">
      <c r="A19" s="207"/>
      <c r="B19" s="211"/>
      <c r="C19" s="207"/>
      <c r="D19" s="92">
        <v>5</v>
      </c>
      <c r="E19" s="92">
        <v>6.15</v>
      </c>
      <c r="F19" s="89">
        <f t="shared" si="0"/>
        <v>6.15</v>
      </c>
      <c r="G19" s="210"/>
    </row>
    <row r="20" spans="1:7" ht="24.75" customHeight="1">
      <c r="A20" s="207"/>
      <c r="B20" s="211"/>
      <c r="C20" s="207"/>
      <c r="D20" s="92">
        <v>8</v>
      </c>
      <c r="E20" s="92">
        <v>8.3</v>
      </c>
      <c r="F20" s="89">
        <f t="shared" si="0"/>
        <v>8.3</v>
      </c>
      <c r="G20" s="210"/>
    </row>
    <row r="21" spans="1:7" ht="24.75" customHeight="1">
      <c r="A21" s="207"/>
      <c r="B21" s="211"/>
      <c r="C21" s="207"/>
      <c r="D21" s="92">
        <v>11</v>
      </c>
      <c r="E21" s="92">
        <v>4.7</v>
      </c>
      <c r="F21" s="89">
        <f t="shared" si="0"/>
        <v>4.7</v>
      </c>
      <c r="G21" s="210"/>
    </row>
    <row r="22" spans="1:7" ht="24.75" customHeight="1">
      <c r="A22" s="207"/>
      <c r="B22" s="211"/>
      <c r="C22" s="207"/>
      <c r="D22" s="92">
        <v>12</v>
      </c>
      <c r="E22" s="92">
        <v>4.98</v>
      </c>
      <c r="F22" s="89">
        <f t="shared" si="0"/>
        <v>4.98</v>
      </c>
      <c r="G22" s="210"/>
    </row>
    <row r="23" spans="1:7" ht="24.75" customHeight="1">
      <c r="A23" s="207"/>
      <c r="B23" s="211"/>
      <c r="C23" s="207"/>
      <c r="D23" s="91" t="s">
        <v>93</v>
      </c>
      <c r="E23" s="92">
        <v>8.38</v>
      </c>
      <c r="F23" s="89">
        <f t="shared" si="0"/>
        <v>8.38</v>
      </c>
      <c r="G23" s="209"/>
    </row>
    <row r="24" spans="1:7" s="88" customFormat="1" ht="39.75" customHeight="1">
      <c r="A24" s="207" t="s">
        <v>85</v>
      </c>
      <c r="B24" s="87" t="s">
        <v>100</v>
      </c>
      <c r="C24" s="87" t="s">
        <v>72</v>
      </c>
      <c r="D24" s="87" t="s">
        <v>105</v>
      </c>
      <c r="E24" s="87">
        <f>+E25</f>
        <v>7.25</v>
      </c>
      <c r="F24" s="87">
        <f t="shared" si="0"/>
        <v>7.25</v>
      </c>
      <c r="G24" s="208" t="s">
        <v>82</v>
      </c>
    </row>
    <row r="25" spans="1:7" ht="39.75" customHeight="1">
      <c r="A25" s="207"/>
      <c r="B25" s="89">
        <v>643</v>
      </c>
      <c r="C25" s="89">
        <v>5</v>
      </c>
      <c r="D25" s="91" t="s">
        <v>86</v>
      </c>
      <c r="E25" s="92">
        <v>7.25</v>
      </c>
      <c r="F25" s="89">
        <f t="shared" si="0"/>
        <v>7.25</v>
      </c>
      <c r="G25" s="209"/>
    </row>
    <row r="26" spans="1:7" s="88" customFormat="1" ht="39.75" customHeight="1">
      <c r="A26" s="207" t="s">
        <v>91</v>
      </c>
      <c r="B26" s="87" t="s">
        <v>100</v>
      </c>
      <c r="C26" s="87" t="s">
        <v>72</v>
      </c>
      <c r="D26" s="87" t="s">
        <v>105</v>
      </c>
      <c r="E26" s="87">
        <f>+E27</f>
        <v>5.46</v>
      </c>
      <c r="F26" s="87">
        <f t="shared" si="0"/>
        <v>5.46</v>
      </c>
      <c r="G26" s="208" t="s">
        <v>94</v>
      </c>
    </row>
    <row r="27" spans="1:7" ht="39.75" customHeight="1">
      <c r="A27" s="207"/>
      <c r="B27" s="89" t="s">
        <v>92</v>
      </c>
      <c r="C27" s="89">
        <v>4</v>
      </c>
      <c r="D27" s="92">
        <v>4</v>
      </c>
      <c r="E27" s="92">
        <v>5.46</v>
      </c>
      <c r="F27" s="89">
        <f t="shared" si="0"/>
        <v>5.46</v>
      </c>
      <c r="G27" s="209"/>
    </row>
    <row r="28" spans="3:5" ht="15.75">
      <c r="C28" s="79"/>
      <c r="D28" s="79"/>
      <c r="E28" s="79"/>
    </row>
    <row r="29" spans="4:5" ht="15.75">
      <c r="D29" s="79"/>
      <c r="E29" s="79"/>
    </row>
  </sheetData>
  <sheetProtection/>
  <mergeCells count="16">
    <mergeCell ref="A26:A27"/>
    <mergeCell ref="G26:G27"/>
    <mergeCell ref="A8:A15"/>
    <mergeCell ref="G8:G23"/>
    <mergeCell ref="B9:B15"/>
    <mergeCell ref="C10:C14"/>
    <mergeCell ref="A16:A23"/>
    <mergeCell ref="B17:B23"/>
    <mergeCell ref="C18:C23"/>
    <mergeCell ref="A2:G2"/>
    <mergeCell ref="A3:G3"/>
    <mergeCell ref="A5:D5"/>
    <mergeCell ref="E5:F5"/>
    <mergeCell ref="G5:G6"/>
    <mergeCell ref="A24:A25"/>
    <mergeCell ref="G24:G25"/>
  </mergeCells>
  <printOptions/>
  <pageMargins left="0.5" right="0.25" top="0.5" bottom="0.5" header="0.5" footer="0.5"/>
  <pageSetup horizontalDpi="600" verticalDpi="600" orientation="portrait" paperSize="9" scale="85" r:id="rId1"/>
  <ignoredErrors>
    <ignoredError sqref="D11:D15" numberStoredAsText="1"/>
  </ignoredErrors>
</worksheet>
</file>

<file path=xl/worksheets/sheet10.xml><?xml version="1.0" encoding="utf-8"?>
<worksheet xmlns="http://schemas.openxmlformats.org/spreadsheetml/2006/main" xmlns:r="http://schemas.openxmlformats.org/officeDocument/2006/relationships">
  <sheetPr>
    <tabColor rgb="FF00B0F0"/>
  </sheetPr>
  <dimension ref="A1:G16"/>
  <sheetViews>
    <sheetView zoomScalePageLayoutView="0" workbookViewId="0" topLeftCell="A7">
      <selection activeCell="D20" sqref="D20"/>
    </sheetView>
  </sheetViews>
  <sheetFormatPr defaultColWidth="11.00390625" defaultRowHeight="15"/>
  <cols>
    <col min="1" max="1" width="4.7109375" style="114" customWidth="1"/>
    <col min="2" max="2" width="34.7109375" style="115" customWidth="1"/>
    <col min="3" max="3" width="16.7109375" style="115" customWidth="1"/>
    <col min="4" max="7" width="15.28125" style="114" customWidth="1"/>
    <col min="8" max="8" width="35.421875" style="95" customWidth="1"/>
    <col min="9" max="230" width="9.140625" style="95" customWidth="1"/>
    <col min="231" max="231" width="4.140625" style="95" customWidth="1"/>
    <col min="232" max="232" width="17.00390625" style="95" customWidth="1"/>
    <col min="233" max="234" width="12.7109375" style="95" customWidth="1"/>
    <col min="235" max="237" width="11.8515625" style="95" customWidth="1"/>
    <col min="238" max="239" width="12.7109375" style="95" customWidth="1"/>
    <col min="240" max="243" width="11.00390625" style="95" customWidth="1"/>
    <col min="244" max="247" width="10.140625" style="95" customWidth="1"/>
    <col min="248" max="16384" width="11.00390625" style="95" customWidth="1"/>
  </cols>
  <sheetData>
    <row r="1" spans="1:7" ht="19.5" customHeight="1">
      <c r="A1" s="236" t="s">
        <v>118</v>
      </c>
      <c r="B1" s="236"/>
      <c r="C1" s="116"/>
      <c r="D1" s="116"/>
      <c r="E1" s="94"/>
      <c r="F1" s="116"/>
      <c r="G1" s="116"/>
    </row>
    <row r="2" spans="1:7" s="96" customFormat="1" ht="54.75" customHeight="1">
      <c r="A2" s="264" t="s">
        <v>143</v>
      </c>
      <c r="B2" s="264"/>
      <c r="C2" s="264"/>
      <c r="D2" s="264"/>
      <c r="E2" s="264"/>
      <c r="F2" s="264"/>
      <c r="G2" s="264"/>
    </row>
    <row r="3" spans="1:7" s="96" customFormat="1" ht="24.75" customHeight="1">
      <c r="A3" s="97"/>
      <c r="B3" s="97"/>
      <c r="C3" s="155"/>
      <c r="D3" s="97"/>
      <c r="E3" s="97"/>
      <c r="F3" s="243" t="s">
        <v>157</v>
      </c>
      <c r="G3" s="243"/>
    </row>
    <row r="4" spans="1:7" ht="24.75" customHeight="1">
      <c r="A4" s="265" t="s">
        <v>0</v>
      </c>
      <c r="B4" s="265" t="s">
        <v>1</v>
      </c>
      <c r="C4" s="265" t="s">
        <v>124</v>
      </c>
      <c r="D4" s="267" t="s">
        <v>107</v>
      </c>
      <c r="E4" s="268"/>
      <c r="F4" s="268"/>
      <c r="G4" s="269"/>
    </row>
    <row r="5" spans="1:7" ht="34.5" customHeight="1">
      <c r="A5" s="266"/>
      <c r="B5" s="266"/>
      <c r="C5" s="266"/>
      <c r="D5" s="178" t="s">
        <v>57</v>
      </c>
      <c r="E5" s="177" t="s">
        <v>58</v>
      </c>
      <c r="F5" s="178" t="s">
        <v>61</v>
      </c>
      <c r="G5" s="177" t="s">
        <v>65</v>
      </c>
    </row>
    <row r="6" spans="1:7" ht="24.75" customHeight="1">
      <c r="A6" s="262" t="s">
        <v>8</v>
      </c>
      <c r="B6" s="263"/>
      <c r="C6" s="179">
        <f>C7+C10+C11+C12</f>
        <v>2883834279</v>
      </c>
      <c r="D6" s="179">
        <f>D7+D10+D11+D12</f>
        <v>1369996612</v>
      </c>
      <c r="E6" s="179">
        <f>E7+E10+E11+E12</f>
        <v>688376654</v>
      </c>
      <c r="F6" s="179">
        <f>F7+F10+F11+F12</f>
        <v>682007402</v>
      </c>
      <c r="G6" s="179">
        <f>G7+G10+G11+G12</f>
        <v>143453611</v>
      </c>
    </row>
    <row r="7" spans="1:7" ht="24.75" customHeight="1">
      <c r="A7" s="180" t="s">
        <v>10</v>
      </c>
      <c r="B7" s="181" t="s">
        <v>11</v>
      </c>
      <c r="C7" s="182">
        <f>SUM(C8:C9)</f>
        <v>2608044000</v>
      </c>
      <c r="D7" s="182">
        <f>SUM(D8:D9)</f>
        <v>1214061000</v>
      </c>
      <c r="E7" s="182">
        <f>SUM(E8:E9)</f>
        <v>633876000</v>
      </c>
      <c r="F7" s="182">
        <f>SUM(F8:F9)</f>
        <v>628011000</v>
      </c>
      <c r="G7" s="182">
        <f>SUM(G8:G9)</f>
        <v>132096000</v>
      </c>
    </row>
    <row r="8" spans="1:7" ht="24.75" customHeight="1">
      <c r="A8" s="183">
        <v>1</v>
      </c>
      <c r="B8" s="184" t="s">
        <v>12</v>
      </c>
      <c r="C8" s="185">
        <f>SUM(D8:G8)</f>
        <v>2024784000</v>
      </c>
      <c r="D8" s="185">
        <f>'bieu 3a-CTV'!E9+'bieu 3b-CTV'!E9</f>
        <v>788061000</v>
      </c>
      <c r="E8" s="185">
        <f>'bieu 3a-CTV'!E32+'bieu 3b-CTV'!E32</f>
        <v>529416000</v>
      </c>
      <c r="F8" s="185">
        <f>'bieu 3a-CTV'!E50+'bieu 3b-CTV'!E50</f>
        <v>575211000</v>
      </c>
      <c r="G8" s="185">
        <f>'bieu 3a-CTV'!E66+'bieu 3b-CTV'!E66</f>
        <v>132096000</v>
      </c>
    </row>
    <row r="9" spans="1:7" ht="24.75" customHeight="1">
      <c r="A9" s="183">
        <v>2</v>
      </c>
      <c r="B9" s="184" t="s">
        <v>26</v>
      </c>
      <c r="C9" s="185">
        <f>SUM(D9:G9)</f>
        <v>583260000</v>
      </c>
      <c r="D9" s="185">
        <f>'bieu 3a-CTV'!E18+'bieu 3b-CTV'!E18</f>
        <v>426000000</v>
      </c>
      <c r="E9" s="185">
        <f>'bieu 3a-CTV'!E41+'bieu 3b-CTV'!E41</f>
        <v>104460000</v>
      </c>
      <c r="F9" s="185">
        <f>'bieu 3a-CTV'!E58+'bieu 3b-CTV'!E58</f>
        <v>52800000</v>
      </c>
      <c r="G9" s="185"/>
    </row>
    <row r="10" spans="1:7" s="107" customFormat="1" ht="24.75" customHeight="1">
      <c r="A10" s="186" t="s">
        <v>30</v>
      </c>
      <c r="B10" s="181" t="s">
        <v>55</v>
      </c>
      <c r="C10" s="187">
        <f>SUM(D10:G10)</f>
        <v>78241322</v>
      </c>
      <c r="D10" s="182">
        <f>'bieu 3a-CTV'!E22+'bieu 3b-CTV'!E22</f>
        <v>36421831</v>
      </c>
      <c r="E10" s="182">
        <f>'bieu 3a-CTV'!E44+'bieu 3b-CTV'!E44</f>
        <v>19016280</v>
      </c>
      <c r="F10" s="182">
        <f>'bieu 3a-CTV'!E60+'bieu 3b-CTV'!E60</f>
        <v>18840331</v>
      </c>
      <c r="G10" s="182">
        <f>'bieu 3a-CTV'!E69+'bieu 3b-CTV'!E69</f>
        <v>3962880</v>
      </c>
    </row>
    <row r="11" spans="1:7" s="107" customFormat="1" ht="24.75" customHeight="1">
      <c r="A11" s="188" t="s">
        <v>31</v>
      </c>
      <c r="B11" s="189" t="s">
        <v>32</v>
      </c>
      <c r="C11" s="187">
        <f>SUM(D11:G11)</f>
        <v>45343500</v>
      </c>
      <c r="D11" s="182">
        <f>'bieu 3a-CTV'!E23+'bieu 3b-CTV'!E23</f>
        <v>45343500</v>
      </c>
      <c r="E11" s="182"/>
      <c r="F11" s="182"/>
      <c r="G11" s="182"/>
    </row>
    <row r="12" spans="1:7" s="107" customFormat="1" ht="24.75" customHeight="1">
      <c r="A12" s="188" t="s">
        <v>35</v>
      </c>
      <c r="B12" s="189" t="s">
        <v>36</v>
      </c>
      <c r="C12" s="182">
        <f>SUM(C13:C16)</f>
        <v>152205457</v>
      </c>
      <c r="D12" s="182">
        <f>SUM(D13:D16)</f>
        <v>74170281</v>
      </c>
      <c r="E12" s="182">
        <f>SUM(E13:E16)</f>
        <v>35484374</v>
      </c>
      <c r="F12" s="182">
        <f>SUM(F13:F16)</f>
        <v>35156071</v>
      </c>
      <c r="G12" s="182">
        <f>SUM(G13:G16)</f>
        <v>7394731</v>
      </c>
    </row>
    <row r="13" spans="1:7" s="107" customFormat="1" ht="24.75" customHeight="1">
      <c r="A13" s="190">
        <v>1</v>
      </c>
      <c r="B13" s="191" t="s">
        <v>37</v>
      </c>
      <c r="C13" s="199">
        <f>SUM(D13:G13)</f>
        <v>3155730</v>
      </c>
      <c r="D13" s="185">
        <f>'bieu 3a-CTV'!E26+'bieu 3b-CTV'!E26</f>
        <v>3155730</v>
      </c>
      <c r="E13" s="185"/>
      <c r="F13" s="185"/>
      <c r="G13" s="185"/>
    </row>
    <row r="14" spans="1:7" s="107" customFormat="1" ht="24.75" customHeight="1">
      <c r="A14" s="190">
        <v>2</v>
      </c>
      <c r="B14" s="191" t="s">
        <v>38</v>
      </c>
      <c r="C14" s="199">
        <f>SUM(D14:G14)</f>
        <v>3051416</v>
      </c>
      <c r="D14" s="185">
        <f>'bieu 3a-CTV'!E27+'bieu 3b-CTV'!E27</f>
        <v>3051416</v>
      </c>
      <c r="E14" s="185"/>
      <c r="F14" s="185"/>
      <c r="G14" s="185"/>
    </row>
    <row r="15" spans="1:7" s="107" customFormat="1" ht="45" customHeight="1">
      <c r="A15" s="192">
        <v>3</v>
      </c>
      <c r="B15" s="193" t="s">
        <v>125</v>
      </c>
      <c r="C15" s="199">
        <f>SUM(D15:G15)</f>
        <v>67756989</v>
      </c>
      <c r="D15" s="185">
        <f>'bieu 3a-CTV'!E28+'bieu 3b-CTV'!E28</f>
        <v>31541304</v>
      </c>
      <c r="E15" s="185">
        <f>'bieu 3a-CTV'!E46+'bieu 3b-CTV'!E46</f>
        <v>16468094</v>
      </c>
      <c r="F15" s="185">
        <f>'bieu 3a-CTV'!E62+'bieu 3b-CTV'!E62</f>
        <v>16315740</v>
      </c>
      <c r="G15" s="185">
        <f>'bieu 3a-CTV'!E71+'bieu 3b-CTV'!E71</f>
        <v>3431851</v>
      </c>
    </row>
    <row r="16" spans="1:7" s="107" customFormat="1" ht="39.75" customHeight="1">
      <c r="A16" s="192">
        <v>4</v>
      </c>
      <c r="B16" s="193" t="s">
        <v>64</v>
      </c>
      <c r="C16" s="199">
        <f>SUM(D16:G16)</f>
        <v>78241322</v>
      </c>
      <c r="D16" s="185">
        <f>'bieu 3a-CTV'!E29+'bieu 3b-CTV'!E29</f>
        <v>36421831</v>
      </c>
      <c r="E16" s="185">
        <f>'bieu 3a-CTV'!E47+'bieu 3b-CTV'!E47</f>
        <v>19016280</v>
      </c>
      <c r="F16" s="185">
        <f>'bieu 3a-CTV'!E63+'bieu 3b-CTV'!E63</f>
        <v>18840331</v>
      </c>
      <c r="G16" s="185">
        <f>'bieu 3a-CTV'!E72+'bieu 3b-CTV'!E72</f>
        <v>3962880</v>
      </c>
    </row>
  </sheetData>
  <sheetProtection/>
  <mergeCells count="8">
    <mergeCell ref="A6:B6"/>
    <mergeCell ref="A1:B1"/>
    <mergeCell ref="A2:G2"/>
    <mergeCell ref="A4:A5"/>
    <mergeCell ref="B4:B5"/>
    <mergeCell ref="C4:C5"/>
    <mergeCell ref="D4:G4"/>
    <mergeCell ref="F3:G3"/>
  </mergeCells>
  <printOptions/>
  <pageMargins left="0.5" right="0.4" top="0.75" bottom="0.75" header="0.75" footer="0.75"/>
  <pageSetup horizontalDpi="600" verticalDpi="600" orientation="portrait" paperSize="9" scale="80" r:id="rId1"/>
  <ignoredErrors>
    <ignoredError sqref="C12" formula="1"/>
  </ignoredErrors>
</worksheet>
</file>

<file path=xl/worksheets/sheet2.xml><?xml version="1.0" encoding="utf-8"?>
<worksheet xmlns="http://schemas.openxmlformats.org/spreadsheetml/2006/main" xmlns:r="http://schemas.openxmlformats.org/officeDocument/2006/relationships">
  <sheetPr>
    <tabColor rgb="FF00B0F0"/>
  </sheetPr>
  <dimension ref="A1:G16"/>
  <sheetViews>
    <sheetView tabSelected="1" zoomScalePageLayoutView="0" workbookViewId="0" topLeftCell="A1">
      <selection activeCell="C6" sqref="C6:C11"/>
    </sheetView>
  </sheetViews>
  <sheetFormatPr defaultColWidth="6.57421875" defaultRowHeight="15"/>
  <cols>
    <col min="1" max="3" width="12.7109375" style="162" customWidth="1"/>
    <col min="4" max="5" width="14.7109375" style="162" customWidth="1"/>
    <col min="6" max="6" width="26.7109375" style="162" customWidth="1"/>
    <col min="7" max="249" width="9.140625" style="162" customWidth="1"/>
    <col min="250" max="250" width="10.28125" style="162" customWidth="1"/>
    <col min="251" max="251" width="7.140625" style="162" customWidth="1"/>
    <col min="252" max="252" width="8.421875" style="162" customWidth="1"/>
    <col min="253" max="253" width="7.140625" style="162" customWidth="1"/>
    <col min="254" max="254" width="9.140625" style="162" customWidth="1"/>
    <col min="255" max="16384" width="6.57421875" style="162" customWidth="1"/>
  </cols>
  <sheetData>
    <row r="1" spans="1:5" s="74" customFormat="1" ht="19.5" customHeight="1">
      <c r="A1" s="74" t="s">
        <v>119</v>
      </c>
      <c r="C1" s="73"/>
      <c r="E1" s="73"/>
    </row>
    <row r="2" spans="1:6" ht="54.75" customHeight="1">
      <c r="A2" s="215" t="s">
        <v>144</v>
      </c>
      <c r="B2" s="215"/>
      <c r="C2" s="215"/>
      <c r="D2" s="215"/>
      <c r="E2" s="215"/>
      <c r="F2" s="215"/>
    </row>
    <row r="3" spans="1:5" ht="19.5" customHeight="1">
      <c r="A3" s="216"/>
      <c r="B3" s="217"/>
      <c r="C3" s="217"/>
      <c r="D3" s="217"/>
      <c r="E3" s="217"/>
    </row>
    <row r="4" spans="1:6" s="163" customFormat="1" ht="24.75" customHeight="1">
      <c r="A4" s="219" t="s">
        <v>67</v>
      </c>
      <c r="B4" s="219"/>
      <c r="C4" s="219"/>
      <c r="D4" s="219"/>
      <c r="E4" s="218" t="s">
        <v>53</v>
      </c>
      <c r="F4" s="220" t="s">
        <v>128</v>
      </c>
    </row>
    <row r="5" spans="1:6" s="163" customFormat="1" ht="24.75" customHeight="1">
      <c r="A5" s="194" t="s">
        <v>69</v>
      </c>
      <c r="B5" s="194" t="s">
        <v>70</v>
      </c>
      <c r="C5" s="194" t="s">
        <v>71</v>
      </c>
      <c r="D5" s="194" t="s">
        <v>68</v>
      </c>
      <c r="E5" s="218"/>
      <c r="F5" s="220"/>
    </row>
    <row r="6" spans="1:7" s="167" customFormat="1" ht="24.75" customHeight="1">
      <c r="A6" s="221" t="s">
        <v>153</v>
      </c>
      <c r="B6" s="224">
        <v>646</v>
      </c>
      <c r="C6" s="224">
        <v>12</v>
      </c>
      <c r="D6" s="164" t="s">
        <v>103</v>
      </c>
      <c r="E6" s="173">
        <f>SUM(E7:E11)</f>
        <v>17.8</v>
      </c>
      <c r="F6" s="165"/>
      <c r="G6" s="166"/>
    </row>
    <row r="7" spans="1:7" ht="24.75" customHeight="1">
      <c r="A7" s="222"/>
      <c r="B7" s="224"/>
      <c r="C7" s="224"/>
      <c r="D7" s="168" t="s">
        <v>129</v>
      </c>
      <c r="E7" s="174">
        <v>0.9</v>
      </c>
      <c r="F7" s="169" t="s">
        <v>146</v>
      </c>
      <c r="G7" s="170"/>
    </row>
    <row r="8" spans="1:7" ht="24.75" customHeight="1">
      <c r="A8" s="222"/>
      <c r="B8" s="224"/>
      <c r="C8" s="224"/>
      <c r="D8" s="168" t="s">
        <v>130</v>
      </c>
      <c r="E8" s="174">
        <v>6.4</v>
      </c>
      <c r="F8" s="169" t="s">
        <v>146</v>
      </c>
      <c r="G8" s="170"/>
    </row>
    <row r="9" spans="1:6" ht="24.75" customHeight="1">
      <c r="A9" s="222"/>
      <c r="B9" s="224"/>
      <c r="C9" s="224"/>
      <c r="D9" s="168" t="s">
        <v>131</v>
      </c>
      <c r="E9" s="174">
        <v>4.5</v>
      </c>
      <c r="F9" s="169" t="s">
        <v>132</v>
      </c>
    </row>
    <row r="10" spans="1:6" ht="24.75" customHeight="1">
      <c r="A10" s="222"/>
      <c r="B10" s="224"/>
      <c r="C10" s="224"/>
      <c r="D10" s="168" t="s">
        <v>133</v>
      </c>
      <c r="E10" s="174">
        <v>4.25</v>
      </c>
      <c r="F10" s="169" t="s">
        <v>132</v>
      </c>
    </row>
    <row r="11" spans="1:6" ht="24.75" customHeight="1">
      <c r="A11" s="222"/>
      <c r="B11" s="224"/>
      <c r="C11" s="224"/>
      <c r="D11" s="112" t="s">
        <v>134</v>
      </c>
      <c r="E11" s="175">
        <v>1.75</v>
      </c>
      <c r="F11" s="169" t="s">
        <v>132</v>
      </c>
    </row>
    <row r="12" spans="1:6" s="167" customFormat="1" ht="24.75" customHeight="1">
      <c r="A12" s="222"/>
      <c r="B12" s="224"/>
      <c r="C12" s="224">
        <v>15</v>
      </c>
      <c r="D12" s="171" t="s">
        <v>137</v>
      </c>
      <c r="E12" s="176">
        <f>SUM(E13:E15)</f>
        <v>12.200000000000001</v>
      </c>
      <c r="F12" s="169"/>
    </row>
    <row r="13" spans="1:6" ht="24.75" customHeight="1">
      <c r="A13" s="222"/>
      <c r="B13" s="224"/>
      <c r="C13" s="224"/>
      <c r="D13" s="168" t="s">
        <v>135</v>
      </c>
      <c r="E13" s="174">
        <v>6.7</v>
      </c>
      <c r="F13" s="169" t="s">
        <v>146</v>
      </c>
    </row>
    <row r="14" spans="1:6" ht="24.75" customHeight="1">
      <c r="A14" s="222"/>
      <c r="B14" s="224"/>
      <c r="C14" s="224"/>
      <c r="D14" s="168" t="s">
        <v>136</v>
      </c>
      <c r="E14" s="174">
        <v>5.2</v>
      </c>
      <c r="F14" s="169" t="s">
        <v>146</v>
      </c>
    </row>
    <row r="15" spans="1:6" ht="24.75" customHeight="1">
      <c r="A15" s="223"/>
      <c r="B15" s="224"/>
      <c r="C15" s="224"/>
      <c r="D15" s="168" t="s">
        <v>89</v>
      </c>
      <c r="E15" s="174">
        <v>0.3</v>
      </c>
      <c r="F15" s="169" t="s">
        <v>146</v>
      </c>
    </row>
    <row r="16" spans="1:6" s="197" customFormat="1" ht="24.75" customHeight="1">
      <c r="A16" s="212" t="s">
        <v>8</v>
      </c>
      <c r="B16" s="213"/>
      <c r="C16" s="214"/>
      <c r="D16" s="195"/>
      <c r="E16" s="196">
        <f>E6+E12</f>
        <v>30</v>
      </c>
      <c r="F16" s="195"/>
    </row>
  </sheetData>
  <sheetProtection/>
  <mergeCells count="10">
    <mergeCell ref="A16:C16"/>
    <mergeCell ref="A2:F2"/>
    <mergeCell ref="A3:E3"/>
    <mergeCell ref="E4:E5"/>
    <mergeCell ref="A4:D4"/>
    <mergeCell ref="F4:F5"/>
    <mergeCell ref="A6:A15"/>
    <mergeCell ref="B6:B15"/>
    <mergeCell ref="C6:C11"/>
    <mergeCell ref="C12:C15"/>
  </mergeCells>
  <printOptions/>
  <pageMargins left="0.75" right="0.45" top="0.65" bottom="0.75" header="0.65" footer="0.75"/>
  <pageSetup horizontalDpi="600" verticalDpi="600" orientation="portrait" paperSize="9" scale="95" r:id="rId1"/>
  <ignoredErrors>
    <ignoredError sqref="D7:D15" numberStoredAsText="1"/>
  </ignoredErrors>
</worksheet>
</file>

<file path=xl/worksheets/sheet3.xml><?xml version="1.0" encoding="utf-8"?>
<worksheet xmlns="http://schemas.openxmlformats.org/spreadsheetml/2006/main" xmlns:r="http://schemas.openxmlformats.org/officeDocument/2006/relationships">
  <sheetPr>
    <tabColor rgb="FF00B0F0"/>
  </sheetPr>
  <dimension ref="A1:H72"/>
  <sheetViews>
    <sheetView zoomScalePageLayoutView="0" workbookViewId="0" topLeftCell="A1">
      <selection activeCell="C51" sqref="C51"/>
    </sheetView>
  </sheetViews>
  <sheetFormatPr defaultColWidth="9.140625" defaultRowHeight="15"/>
  <cols>
    <col min="1" max="1" width="5.7109375" style="43" customWidth="1"/>
    <col min="2" max="2" width="31.7109375" style="43" customWidth="1"/>
    <col min="3" max="7" width="9.28125" style="43" customWidth="1"/>
    <col min="8" max="8" width="15.00390625" style="43" customWidth="1"/>
    <col min="9" max="16384" width="9.140625" style="43" customWidth="1"/>
  </cols>
  <sheetData>
    <row r="1" spans="1:2" s="42" customFormat="1" ht="19.5" customHeight="1">
      <c r="A1" s="228" t="s">
        <v>115</v>
      </c>
      <c r="B1" s="228"/>
    </row>
    <row r="2" spans="1:8" ht="49.5" customHeight="1">
      <c r="A2" s="225" t="s">
        <v>141</v>
      </c>
      <c r="B2" s="225"/>
      <c r="C2" s="225"/>
      <c r="D2" s="225"/>
      <c r="E2" s="225"/>
      <c r="F2" s="225"/>
      <c r="G2" s="225"/>
      <c r="H2" s="225"/>
    </row>
    <row r="3" spans="1:8" ht="24.75" customHeight="1">
      <c r="A3" s="229" t="s">
        <v>147</v>
      </c>
      <c r="B3" s="229"/>
      <c r="C3" s="229"/>
      <c r="D3" s="229"/>
      <c r="E3" s="229"/>
      <c r="F3" s="229"/>
      <c r="G3" s="229"/>
      <c r="H3" s="229"/>
    </row>
    <row r="4" spans="2:8" ht="19.5" customHeight="1">
      <c r="B4" s="44"/>
      <c r="C4" s="44"/>
      <c r="D4" s="44"/>
      <c r="E4" s="44"/>
      <c r="F4" s="44"/>
      <c r="G4" s="44"/>
      <c r="H4" s="44"/>
    </row>
    <row r="5" spans="1:8" ht="34.5" customHeight="1">
      <c r="A5" s="45" t="s">
        <v>0</v>
      </c>
      <c r="B5" s="45" t="s">
        <v>1</v>
      </c>
      <c r="C5" s="45" t="s">
        <v>2</v>
      </c>
      <c r="D5" s="46" t="s">
        <v>3</v>
      </c>
      <c r="E5" s="45" t="s">
        <v>4</v>
      </c>
      <c r="F5" s="45" t="s">
        <v>5</v>
      </c>
      <c r="G5" s="45" t="s">
        <v>6</v>
      </c>
      <c r="H5" s="45" t="s">
        <v>7</v>
      </c>
    </row>
    <row r="6" spans="1:8" ht="24.75" customHeight="1">
      <c r="A6" s="226" t="s">
        <v>8</v>
      </c>
      <c r="B6" s="227"/>
      <c r="C6" s="45"/>
      <c r="D6" s="46"/>
      <c r="E6" s="45"/>
      <c r="F6" s="45"/>
      <c r="G6" s="45"/>
      <c r="H6" s="31">
        <f>H7+H30+H48+H64</f>
        <v>97179165</v>
      </c>
    </row>
    <row r="7" spans="1:8" ht="24.75" customHeight="1">
      <c r="A7" s="45" t="s">
        <v>9</v>
      </c>
      <c r="B7" s="47" t="s">
        <v>110</v>
      </c>
      <c r="C7" s="45"/>
      <c r="D7" s="46"/>
      <c r="E7" s="45"/>
      <c r="F7" s="48"/>
      <c r="G7" s="49"/>
      <c r="H7" s="33">
        <f>H8+H22+H23+H25</f>
        <v>46581076</v>
      </c>
    </row>
    <row r="8" spans="1:8" ht="24.75" customHeight="1">
      <c r="A8" s="45" t="s">
        <v>10</v>
      </c>
      <c r="B8" s="47" t="s">
        <v>11</v>
      </c>
      <c r="C8" s="45"/>
      <c r="D8" s="46"/>
      <c r="E8" s="45"/>
      <c r="F8" s="48"/>
      <c r="G8" s="49"/>
      <c r="H8" s="33">
        <f>H9+H18</f>
        <v>41308700</v>
      </c>
    </row>
    <row r="9" spans="1:8" ht="24.75" customHeight="1">
      <c r="A9" s="45">
        <v>1</v>
      </c>
      <c r="B9" s="47" t="s">
        <v>12</v>
      </c>
      <c r="C9" s="45"/>
      <c r="D9" s="46"/>
      <c r="E9" s="45"/>
      <c r="F9" s="48"/>
      <c r="G9" s="49"/>
      <c r="H9" s="33">
        <f>SUM(H10:H17)</f>
        <v>26268700</v>
      </c>
    </row>
    <row r="10" spans="1:8" ht="24.75" customHeight="1">
      <c r="A10" s="50" t="s">
        <v>13</v>
      </c>
      <c r="B10" s="39" t="s">
        <v>14</v>
      </c>
      <c r="C10" s="51" t="s">
        <v>84</v>
      </c>
      <c r="D10" s="52">
        <v>10000</v>
      </c>
      <c r="E10" s="51">
        <v>351</v>
      </c>
      <c r="F10" s="53">
        <f>ROUND((D10/E10),1)</f>
        <v>28.5</v>
      </c>
      <c r="G10" s="38">
        <v>215000</v>
      </c>
      <c r="H10" s="38">
        <f>ROUND((F10*G10),0)</f>
        <v>6127500</v>
      </c>
    </row>
    <row r="11" spans="1:8" ht="24.75" customHeight="1">
      <c r="A11" s="50" t="s">
        <v>13</v>
      </c>
      <c r="B11" s="39" t="s">
        <v>15</v>
      </c>
      <c r="C11" s="51" t="s">
        <v>16</v>
      </c>
      <c r="D11" s="52">
        <v>1600</v>
      </c>
      <c r="E11" s="51">
        <v>59</v>
      </c>
      <c r="F11" s="53">
        <f aca="true" t="shared" si="0" ref="F11:F16">ROUND((D11/E11),1)</f>
        <v>27.1</v>
      </c>
      <c r="G11" s="38">
        <v>215000</v>
      </c>
      <c r="H11" s="38">
        <f aca="true" t="shared" si="1" ref="H11:H16">ROUND((F11*G11),0)</f>
        <v>5826500</v>
      </c>
    </row>
    <row r="12" spans="1:8" ht="24.75" customHeight="1">
      <c r="A12" s="50" t="s">
        <v>13</v>
      </c>
      <c r="B12" s="39" t="s">
        <v>17</v>
      </c>
      <c r="C12" s="51" t="s">
        <v>16</v>
      </c>
      <c r="D12" s="52">
        <v>1600</v>
      </c>
      <c r="E12" s="51">
        <v>173</v>
      </c>
      <c r="F12" s="53">
        <f t="shared" si="0"/>
        <v>9.2</v>
      </c>
      <c r="G12" s="38">
        <v>215000</v>
      </c>
      <c r="H12" s="38">
        <f t="shared" si="1"/>
        <v>1978000</v>
      </c>
    </row>
    <row r="13" spans="1:8" ht="24.75" customHeight="1">
      <c r="A13" s="50" t="s">
        <v>13</v>
      </c>
      <c r="B13" s="39" t="s">
        <v>18</v>
      </c>
      <c r="C13" s="51" t="s">
        <v>16</v>
      </c>
      <c r="D13" s="52">
        <v>1600</v>
      </c>
      <c r="E13" s="36">
        <v>121</v>
      </c>
      <c r="F13" s="53">
        <f t="shared" si="0"/>
        <v>13.2</v>
      </c>
      <c r="G13" s="38">
        <v>215000</v>
      </c>
      <c r="H13" s="38">
        <f t="shared" si="1"/>
        <v>2838000</v>
      </c>
    </row>
    <row r="14" spans="1:8" ht="24.75" customHeight="1">
      <c r="A14" s="50" t="s">
        <v>13</v>
      </c>
      <c r="B14" s="39" t="s">
        <v>19</v>
      </c>
      <c r="C14" s="51" t="s">
        <v>20</v>
      </c>
      <c r="D14" s="52">
        <v>1600</v>
      </c>
      <c r="E14" s="51">
        <v>134</v>
      </c>
      <c r="F14" s="53">
        <f t="shared" si="0"/>
        <v>11.9</v>
      </c>
      <c r="G14" s="38">
        <v>215000</v>
      </c>
      <c r="H14" s="38">
        <f t="shared" si="1"/>
        <v>2558500</v>
      </c>
    </row>
    <row r="15" spans="1:8" ht="24.75" customHeight="1">
      <c r="A15" s="50" t="s">
        <v>13</v>
      </c>
      <c r="B15" s="39" t="s">
        <v>21</v>
      </c>
      <c r="C15" s="51" t="s">
        <v>84</v>
      </c>
      <c r="D15" s="52">
        <v>10000</v>
      </c>
      <c r="E15" s="51">
        <v>611</v>
      </c>
      <c r="F15" s="53">
        <f t="shared" si="0"/>
        <v>16.4</v>
      </c>
      <c r="G15" s="38">
        <v>215000</v>
      </c>
      <c r="H15" s="38">
        <f t="shared" si="1"/>
        <v>3526000</v>
      </c>
    </row>
    <row r="16" spans="1:8" ht="24.75" customHeight="1">
      <c r="A16" s="50" t="s">
        <v>13</v>
      </c>
      <c r="B16" s="39" t="s">
        <v>22</v>
      </c>
      <c r="C16" s="51" t="s">
        <v>23</v>
      </c>
      <c r="D16" s="52">
        <v>1600</v>
      </c>
      <c r="E16" s="51">
        <v>186</v>
      </c>
      <c r="F16" s="53">
        <f t="shared" si="0"/>
        <v>8.6</v>
      </c>
      <c r="G16" s="38">
        <v>215000</v>
      </c>
      <c r="H16" s="38">
        <f t="shared" si="1"/>
        <v>1849000</v>
      </c>
    </row>
    <row r="17" spans="1:8" ht="24.75" customHeight="1">
      <c r="A17" s="50" t="s">
        <v>13</v>
      </c>
      <c r="B17" s="39" t="s">
        <v>24</v>
      </c>
      <c r="C17" s="51" t="s">
        <v>25</v>
      </c>
      <c r="D17" s="52">
        <v>1</v>
      </c>
      <c r="E17" s="51">
        <v>7.28</v>
      </c>
      <c r="F17" s="54">
        <v>7.28</v>
      </c>
      <c r="G17" s="38">
        <v>215000</v>
      </c>
      <c r="H17" s="38">
        <f>ROUND((F17*G17),0)</f>
        <v>1565200</v>
      </c>
    </row>
    <row r="18" spans="1:8" ht="24.75" customHeight="1">
      <c r="A18" s="45">
        <v>2</v>
      </c>
      <c r="B18" s="47" t="s">
        <v>26</v>
      </c>
      <c r="C18" s="45"/>
      <c r="D18" s="46"/>
      <c r="E18" s="45"/>
      <c r="F18" s="55"/>
      <c r="G18" s="49"/>
      <c r="H18" s="33">
        <f>H19+H20+H21</f>
        <v>15040000</v>
      </c>
    </row>
    <row r="19" spans="1:8" ht="24.75" customHeight="1">
      <c r="A19" s="50" t="s">
        <v>13</v>
      </c>
      <c r="B19" s="39" t="s">
        <v>145</v>
      </c>
      <c r="C19" s="51" t="s">
        <v>20</v>
      </c>
      <c r="D19" s="52">
        <v>1600</v>
      </c>
      <c r="E19" s="51"/>
      <c r="F19" s="55"/>
      <c r="G19" s="38">
        <v>7700</v>
      </c>
      <c r="H19" s="38">
        <f>D19*G19</f>
        <v>12320000</v>
      </c>
    </row>
    <row r="20" spans="1:8" ht="24.75" customHeight="1">
      <c r="A20" s="50" t="s">
        <v>13</v>
      </c>
      <c r="B20" s="39" t="s">
        <v>28</v>
      </c>
      <c r="C20" s="51" t="s">
        <v>27</v>
      </c>
      <c r="D20" s="52">
        <v>320</v>
      </c>
      <c r="E20" s="51" t="s">
        <v>29</v>
      </c>
      <c r="F20" s="55"/>
      <c r="G20" s="38">
        <v>5500</v>
      </c>
      <c r="H20" s="38">
        <f>ROUND(D20*G20,0)</f>
        <v>1760000</v>
      </c>
    </row>
    <row r="21" spans="1:8" ht="24.75" customHeight="1">
      <c r="A21" s="50" t="s">
        <v>13</v>
      </c>
      <c r="B21" s="39" t="s">
        <v>138</v>
      </c>
      <c r="C21" s="51" t="s">
        <v>27</v>
      </c>
      <c r="D21" s="52">
        <v>16</v>
      </c>
      <c r="E21" s="51" t="s">
        <v>139</v>
      </c>
      <c r="F21" s="55"/>
      <c r="G21" s="38">
        <v>60000</v>
      </c>
      <c r="H21" s="38">
        <f>ROUND(D21*G21,0)</f>
        <v>960000</v>
      </c>
    </row>
    <row r="22" spans="1:8" ht="24.75" customHeight="1">
      <c r="A22" s="56" t="s">
        <v>30</v>
      </c>
      <c r="B22" s="47" t="s">
        <v>152</v>
      </c>
      <c r="C22" s="45"/>
      <c r="D22" s="46"/>
      <c r="E22" s="45"/>
      <c r="F22" s="48"/>
      <c r="G22" s="33"/>
      <c r="H22" s="33">
        <f>ROUND(3%*H8,0)</f>
        <v>1239261</v>
      </c>
    </row>
    <row r="23" spans="1:8" ht="24.75" customHeight="1">
      <c r="A23" s="57" t="s">
        <v>31</v>
      </c>
      <c r="B23" s="58" t="s">
        <v>32</v>
      </c>
      <c r="C23" s="51"/>
      <c r="D23" s="52"/>
      <c r="E23" s="51"/>
      <c r="F23" s="55"/>
      <c r="G23" s="38"/>
      <c r="H23" s="33">
        <f>H24</f>
        <v>1511450</v>
      </c>
    </row>
    <row r="24" spans="1:8" ht="24.75" customHeight="1">
      <c r="A24" s="59"/>
      <c r="B24" s="60" t="s">
        <v>33</v>
      </c>
      <c r="C24" s="59" t="s">
        <v>34</v>
      </c>
      <c r="D24" s="61">
        <v>1</v>
      </c>
      <c r="E24" s="59">
        <v>7.03</v>
      </c>
      <c r="F24" s="59">
        <v>7.03</v>
      </c>
      <c r="G24" s="38">
        <v>215000</v>
      </c>
      <c r="H24" s="38">
        <f>ROUND(G24*F24,0)</f>
        <v>1511450</v>
      </c>
    </row>
    <row r="25" spans="1:8" ht="24.75" customHeight="1">
      <c r="A25" s="57" t="s">
        <v>35</v>
      </c>
      <c r="B25" s="58" t="s">
        <v>36</v>
      </c>
      <c r="C25" s="59"/>
      <c r="D25" s="61"/>
      <c r="E25" s="59"/>
      <c r="F25" s="57"/>
      <c r="G25" s="38"/>
      <c r="H25" s="33">
        <f>SUM(H26:H29)</f>
        <v>2521665</v>
      </c>
    </row>
    <row r="26" spans="1:8" ht="24.75" customHeight="1">
      <c r="A26" s="59">
        <v>1</v>
      </c>
      <c r="B26" s="60" t="s">
        <v>37</v>
      </c>
      <c r="C26" s="59"/>
      <c r="D26" s="61"/>
      <c r="E26" s="59"/>
      <c r="F26" s="57"/>
      <c r="G26" s="38"/>
      <c r="H26" s="38">
        <f>ROUND(0.121%*(H8+H31+H49+H65),0)</f>
        <v>106360</v>
      </c>
    </row>
    <row r="27" spans="1:8" ht="24.75" customHeight="1">
      <c r="A27" s="59">
        <v>2</v>
      </c>
      <c r="B27" s="60" t="s">
        <v>38</v>
      </c>
      <c r="C27" s="59"/>
      <c r="D27" s="61"/>
      <c r="E27" s="59"/>
      <c r="F27" s="57"/>
      <c r="G27" s="38"/>
      <c r="H27" s="38">
        <f>ROUND(0.117%*(H8+H31+H49+H65),0)</f>
        <v>102844</v>
      </c>
    </row>
    <row r="28" spans="1:8" ht="49.5" customHeight="1">
      <c r="A28" s="158">
        <v>3</v>
      </c>
      <c r="B28" s="159" t="s">
        <v>127</v>
      </c>
      <c r="C28" s="59"/>
      <c r="D28" s="61"/>
      <c r="E28" s="59"/>
      <c r="F28" s="57"/>
      <c r="G28" s="38"/>
      <c r="H28" s="38">
        <f>ROUND(2.598%*H8,0)</f>
        <v>1073200</v>
      </c>
    </row>
    <row r="29" spans="1:8" ht="34.5" customHeight="1">
      <c r="A29" s="158">
        <v>4</v>
      </c>
      <c r="B29" s="159" t="s">
        <v>39</v>
      </c>
      <c r="C29" s="51"/>
      <c r="D29" s="52"/>
      <c r="E29" s="51"/>
      <c r="F29" s="55"/>
      <c r="G29" s="38"/>
      <c r="H29" s="38">
        <f>ROUND(3%*H8,0)</f>
        <v>1239261</v>
      </c>
    </row>
    <row r="30" spans="1:8" ht="24.75" customHeight="1">
      <c r="A30" s="45" t="s">
        <v>40</v>
      </c>
      <c r="B30" s="47" t="s">
        <v>111</v>
      </c>
      <c r="C30" s="51"/>
      <c r="D30" s="52"/>
      <c r="E30" s="62"/>
      <c r="F30" s="55"/>
      <c r="G30" s="63"/>
      <c r="H30" s="33">
        <f>H31+H44+H45</f>
        <v>23082722</v>
      </c>
    </row>
    <row r="31" spans="1:8" ht="24.75" customHeight="1">
      <c r="A31" s="45" t="s">
        <v>10</v>
      </c>
      <c r="B31" s="47" t="s">
        <v>11</v>
      </c>
      <c r="C31" s="51"/>
      <c r="D31" s="52"/>
      <c r="E31" s="62"/>
      <c r="F31" s="55"/>
      <c r="G31" s="63"/>
      <c r="H31" s="33">
        <f>H32+H41</f>
        <v>21255200</v>
      </c>
    </row>
    <row r="32" spans="1:8" ht="24.75" customHeight="1">
      <c r="A32" s="45">
        <v>1</v>
      </c>
      <c r="B32" s="47" t="s">
        <v>12</v>
      </c>
      <c r="C32" s="45"/>
      <c r="D32" s="46"/>
      <c r="E32" s="45"/>
      <c r="F32" s="48"/>
      <c r="G32" s="49"/>
      <c r="H32" s="33">
        <f>SUM(H33:H40)</f>
        <v>17647200</v>
      </c>
    </row>
    <row r="33" spans="1:8" ht="24.75" customHeight="1">
      <c r="A33" s="50" t="s">
        <v>13</v>
      </c>
      <c r="B33" s="39" t="s">
        <v>41</v>
      </c>
      <c r="C33" s="51" t="s">
        <v>84</v>
      </c>
      <c r="D33" s="52">
        <v>10000</v>
      </c>
      <c r="E33" s="51">
        <v>611</v>
      </c>
      <c r="F33" s="53">
        <f>ROUND((D33/E33),1)</f>
        <v>16.4</v>
      </c>
      <c r="G33" s="64">
        <v>215000</v>
      </c>
      <c r="H33" s="38">
        <f>ROUND((F33*G33),0)</f>
        <v>3526000</v>
      </c>
    </row>
    <row r="34" spans="1:8" ht="24.75" customHeight="1">
      <c r="A34" s="50" t="s">
        <v>13</v>
      </c>
      <c r="B34" s="39" t="s">
        <v>42</v>
      </c>
      <c r="C34" s="51" t="s">
        <v>23</v>
      </c>
      <c r="D34" s="52">
        <v>1600</v>
      </c>
      <c r="E34" s="36">
        <v>186</v>
      </c>
      <c r="F34" s="53">
        <f aca="true" t="shared" si="2" ref="F34:F39">ROUND((D34/E34),1)</f>
        <v>8.6</v>
      </c>
      <c r="G34" s="64">
        <v>215000</v>
      </c>
      <c r="H34" s="38">
        <f aca="true" t="shared" si="3" ref="H34:H40">ROUND((F34*G34),0)</f>
        <v>1849000</v>
      </c>
    </row>
    <row r="35" spans="1:8" ht="24.75" customHeight="1">
      <c r="A35" s="50" t="s">
        <v>13</v>
      </c>
      <c r="B35" s="39" t="s">
        <v>43</v>
      </c>
      <c r="C35" s="51" t="s">
        <v>16</v>
      </c>
      <c r="D35" s="52">
        <v>1600</v>
      </c>
      <c r="E35" s="36">
        <v>121</v>
      </c>
      <c r="F35" s="53">
        <f t="shared" si="2"/>
        <v>13.2</v>
      </c>
      <c r="G35" s="64">
        <v>215000</v>
      </c>
      <c r="H35" s="38">
        <f t="shared" si="3"/>
        <v>2838000</v>
      </c>
    </row>
    <row r="36" spans="1:8" ht="34.5" customHeight="1">
      <c r="A36" s="50" t="s">
        <v>13</v>
      </c>
      <c r="B36" s="39" t="s">
        <v>44</v>
      </c>
      <c r="C36" s="51" t="s">
        <v>20</v>
      </c>
      <c r="D36" s="52">
        <v>240</v>
      </c>
      <c r="E36" s="36">
        <v>93</v>
      </c>
      <c r="F36" s="53">
        <f t="shared" si="2"/>
        <v>2.6</v>
      </c>
      <c r="G36" s="64">
        <v>215000</v>
      </c>
      <c r="H36" s="38">
        <f t="shared" si="3"/>
        <v>559000</v>
      </c>
    </row>
    <row r="37" spans="1:8" ht="24.75" customHeight="1">
      <c r="A37" s="50" t="s">
        <v>13</v>
      </c>
      <c r="B37" s="39" t="s">
        <v>45</v>
      </c>
      <c r="C37" s="51" t="s">
        <v>46</v>
      </c>
      <c r="D37" s="52">
        <v>10000</v>
      </c>
      <c r="E37" s="36">
        <v>790</v>
      </c>
      <c r="F37" s="53">
        <f t="shared" si="2"/>
        <v>12.7</v>
      </c>
      <c r="G37" s="64">
        <v>215000</v>
      </c>
      <c r="H37" s="38">
        <f t="shared" si="3"/>
        <v>2730500</v>
      </c>
    </row>
    <row r="38" spans="1:8" ht="24.75" customHeight="1">
      <c r="A38" s="50" t="s">
        <v>13</v>
      </c>
      <c r="B38" s="39" t="s">
        <v>47</v>
      </c>
      <c r="C38" s="51" t="s">
        <v>23</v>
      </c>
      <c r="D38" s="52">
        <v>1600</v>
      </c>
      <c r="E38" s="36">
        <f>E34</f>
        <v>186</v>
      </c>
      <c r="F38" s="53">
        <f t="shared" si="2"/>
        <v>8.6</v>
      </c>
      <c r="G38" s="64">
        <v>215000</v>
      </c>
      <c r="H38" s="38">
        <f t="shared" si="3"/>
        <v>1849000</v>
      </c>
    </row>
    <row r="39" spans="1:8" ht="24.75" customHeight="1">
      <c r="A39" s="50" t="s">
        <v>13</v>
      </c>
      <c r="B39" s="39" t="s">
        <v>48</v>
      </c>
      <c r="C39" s="51" t="s">
        <v>84</v>
      </c>
      <c r="D39" s="52">
        <v>10000</v>
      </c>
      <c r="E39" s="36">
        <f>E37</f>
        <v>790</v>
      </c>
      <c r="F39" s="53">
        <f t="shared" si="2"/>
        <v>12.7</v>
      </c>
      <c r="G39" s="64">
        <v>215000</v>
      </c>
      <c r="H39" s="38">
        <f t="shared" si="3"/>
        <v>2730500</v>
      </c>
    </row>
    <row r="40" spans="1:8" ht="24.75" customHeight="1">
      <c r="A40" s="50" t="s">
        <v>13</v>
      </c>
      <c r="B40" s="39" t="s">
        <v>24</v>
      </c>
      <c r="C40" s="51" t="s">
        <v>25</v>
      </c>
      <c r="D40" s="52">
        <v>1</v>
      </c>
      <c r="E40" s="51">
        <v>7.28</v>
      </c>
      <c r="F40" s="54">
        <v>7.28</v>
      </c>
      <c r="G40" s="64">
        <v>215000</v>
      </c>
      <c r="H40" s="38">
        <f t="shared" si="3"/>
        <v>1565200</v>
      </c>
    </row>
    <row r="41" spans="1:8" ht="24.75" customHeight="1">
      <c r="A41" s="45">
        <v>2</v>
      </c>
      <c r="B41" s="47" t="s">
        <v>26</v>
      </c>
      <c r="C41" s="45"/>
      <c r="D41" s="46"/>
      <c r="E41" s="45"/>
      <c r="F41" s="55"/>
      <c r="G41" s="49"/>
      <c r="H41" s="33">
        <f>H42+H43</f>
        <v>3608000</v>
      </c>
    </row>
    <row r="42" spans="1:8" ht="24.75" customHeight="1">
      <c r="A42" s="50" t="s">
        <v>13</v>
      </c>
      <c r="B42" s="198" t="s">
        <v>149</v>
      </c>
      <c r="C42" s="51" t="s">
        <v>20</v>
      </c>
      <c r="D42" s="52">
        <f>D19*15%</f>
        <v>240</v>
      </c>
      <c r="E42" s="51"/>
      <c r="F42" s="55"/>
      <c r="G42" s="38">
        <f>G19</f>
        <v>7700</v>
      </c>
      <c r="H42" s="38">
        <f>D42*G42</f>
        <v>1848000</v>
      </c>
    </row>
    <row r="43" spans="1:8" ht="24.75" customHeight="1">
      <c r="A43" s="50" t="s">
        <v>13</v>
      </c>
      <c r="B43" s="39" t="s">
        <v>49</v>
      </c>
      <c r="C43" s="51" t="s">
        <v>27</v>
      </c>
      <c r="D43" s="52">
        <v>320</v>
      </c>
      <c r="E43" s="51" t="s">
        <v>29</v>
      </c>
      <c r="F43" s="55"/>
      <c r="G43" s="38">
        <f>G20</f>
        <v>5500</v>
      </c>
      <c r="H43" s="38">
        <f>ROUND(D43*G43,0)</f>
        <v>1760000</v>
      </c>
    </row>
    <row r="44" spans="1:8" ht="24.75" customHeight="1">
      <c r="A44" s="57" t="s">
        <v>30</v>
      </c>
      <c r="B44" s="58" t="s">
        <v>50</v>
      </c>
      <c r="C44" s="51"/>
      <c r="D44" s="52"/>
      <c r="E44" s="51"/>
      <c r="F44" s="55"/>
      <c r="G44" s="38"/>
      <c r="H44" s="33">
        <f>ROUND(3%*H31,0)</f>
        <v>637656</v>
      </c>
    </row>
    <row r="45" spans="1:8" ht="24.75" customHeight="1">
      <c r="A45" s="57" t="s">
        <v>31</v>
      </c>
      <c r="B45" s="58" t="s">
        <v>36</v>
      </c>
      <c r="C45" s="51"/>
      <c r="D45" s="52"/>
      <c r="E45" s="51"/>
      <c r="F45" s="55"/>
      <c r="G45" s="38"/>
      <c r="H45" s="33">
        <f>H46+H47</f>
        <v>1189866</v>
      </c>
    </row>
    <row r="46" spans="1:8" ht="49.5" customHeight="1">
      <c r="A46" s="158">
        <v>1</v>
      </c>
      <c r="B46" s="159" t="s">
        <v>127</v>
      </c>
      <c r="C46" s="51"/>
      <c r="D46" s="52"/>
      <c r="E46" s="51"/>
      <c r="F46" s="55"/>
      <c r="G46" s="38"/>
      <c r="H46" s="38">
        <f>ROUND(2.598%*H31,0)</f>
        <v>552210</v>
      </c>
    </row>
    <row r="47" spans="1:8" ht="34.5" customHeight="1">
      <c r="A47" s="158">
        <v>2</v>
      </c>
      <c r="B47" s="159" t="s">
        <v>39</v>
      </c>
      <c r="C47" s="51"/>
      <c r="D47" s="52"/>
      <c r="E47" s="51"/>
      <c r="F47" s="55"/>
      <c r="G47" s="38"/>
      <c r="H47" s="38">
        <f>ROUND(3%*H31,0)</f>
        <v>637656</v>
      </c>
    </row>
    <row r="48" spans="1:8" ht="24.75" customHeight="1">
      <c r="A48" s="45" t="s">
        <v>51</v>
      </c>
      <c r="B48" s="47" t="s">
        <v>112</v>
      </c>
      <c r="C48" s="45"/>
      <c r="D48" s="46"/>
      <c r="E48" s="65"/>
      <c r="F48" s="48"/>
      <c r="G48" s="49"/>
      <c r="H48" s="33">
        <f>H49+H60+H61</f>
        <v>22733580</v>
      </c>
    </row>
    <row r="49" spans="1:8" ht="24.75" customHeight="1">
      <c r="A49" s="45" t="s">
        <v>10</v>
      </c>
      <c r="B49" s="47" t="s">
        <v>11</v>
      </c>
      <c r="C49" s="45"/>
      <c r="D49" s="46"/>
      <c r="E49" s="65"/>
      <c r="F49" s="48"/>
      <c r="G49" s="49"/>
      <c r="H49" s="33">
        <f>H50+H58</f>
        <v>20933700</v>
      </c>
    </row>
    <row r="50" spans="1:8" ht="24.75" customHeight="1">
      <c r="A50" s="45">
        <v>1</v>
      </c>
      <c r="B50" s="47" t="s">
        <v>12</v>
      </c>
      <c r="C50" s="45"/>
      <c r="D50" s="46"/>
      <c r="E50" s="65"/>
      <c r="F50" s="48"/>
      <c r="G50" s="49"/>
      <c r="H50" s="33">
        <f>SUM(H51:H57)</f>
        <v>19173700</v>
      </c>
    </row>
    <row r="51" spans="1:8" ht="24.75" customHeight="1">
      <c r="A51" s="50" t="s">
        <v>13</v>
      </c>
      <c r="B51" s="39" t="s">
        <v>41</v>
      </c>
      <c r="C51" s="51" t="s">
        <v>84</v>
      </c>
      <c r="D51" s="52">
        <v>10000</v>
      </c>
      <c r="E51" s="51">
        <v>722</v>
      </c>
      <c r="F51" s="66">
        <f aca="true" t="shared" si="4" ref="F51:F56">ROUND((D51/E51),1)</f>
        <v>13.9</v>
      </c>
      <c r="G51" s="64">
        <v>215000</v>
      </c>
      <c r="H51" s="38">
        <f aca="true" t="shared" si="5" ref="H51:H56">ROUND((F51*G51),0)</f>
        <v>2988500</v>
      </c>
    </row>
    <row r="52" spans="1:8" ht="24.75" customHeight="1">
      <c r="A52" s="50" t="s">
        <v>13</v>
      </c>
      <c r="B52" s="39" t="s">
        <v>42</v>
      </c>
      <c r="C52" s="51" t="s">
        <v>23</v>
      </c>
      <c r="D52" s="52">
        <v>1600</v>
      </c>
      <c r="E52" s="51">
        <v>113</v>
      </c>
      <c r="F52" s="66">
        <f t="shared" si="4"/>
        <v>14.2</v>
      </c>
      <c r="G52" s="64">
        <v>215000</v>
      </c>
      <c r="H52" s="38">
        <f t="shared" si="5"/>
        <v>3053000</v>
      </c>
    </row>
    <row r="53" spans="1:8" ht="24.75" customHeight="1">
      <c r="A53" s="50" t="s">
        <v>13</v>
      </c>
      <c r="B53" s="39" t="s">
        <v>43</v>
      </c>
      <c r="C53" s="51" t="s">
        <v>16</v>
      </c>
      <c r="D53" s="52">
        <v>1600</v>
      </c>
      <c r="E53" s="51">
        <v>121</v>
      </c>
      <c r="F53" s="66">
        <f t="shared" si="4"/>
        <v>13.2</v>
      </c>
      <c r="G53" s="64">
        <v>215000</v>
      </c>
      <c r="H53" s="38">
        <f>ROUND((F53*G53),0)</f>
        <v>2838000</v>
      </c>
    </row>
    <row r="54" spans="1:8" ht="24.75" customHeight="1">
      <c r="A54" s="50" t="s">
        <v>13</v>
      </c>
      <c r="B54" s="39" t="s">
        <v>45</v>
      </c>
      <c r="C54" s="51" t="s">
        <v>84</v>
      </c>
      <c r="D54" s="52">
        <v>10000</v>
      </c>
      <c r="E54" s="51">
        <v>755</v>
      </c>
      <c r="F54" s="66">
        <f t="shared" si="4"/>
        <v>13.2</v>
      </c>
      <c r="G54" s="64">
        <v>215000</v>
      </c>
      <c r="H54" s="38">
        <f t="shared" si="5"/>
        <v>2838000</v>
      </c>
    </row>
    <row r="55" spans="1:8" ht="24.75" customHeight="1">
      <c r="A55" s="50" t="s">
        <v>13</v>
      </c>
      <c r="B55" s="39" t="s">
        <v>47</v>
      </c>
      <c r="C55" s="51" t="s">
        <v>23</v>
      </c>
      <c r="D55" s="52">
        <v>1600</v>
      </c>
      <c r="E55" s="51">
        <f>E52</f>
        <v>113</v>
      </c>
      <c r="F55" s="66">
        <f t="shared" si="4"/>
        <v>14.2</v>
      </c>
      <c r="G55" s="64">
        <v>215000</v>
      </c>
      <c r="H55" s="38">
        <f t="shared" si="5"/>
        <v>3053000</v>
      </c>
    </row>
    <row r="56" spans="1:8" ht="24.75" customHeight="1">
      <c r="A56" s="50" t="s">
        <v>13</v>
      </c>
      <c r="B56" s="39" t="s">
        <v>48</v>
      </c>
      <c r="C56" s="51" t="s">
        <v>84</v>
      </c>
      <c r="D56" s="52">
        <v>10000</v>
      </c>
      <c r="E56" s="51">
        <f>E54</f>
        <v>755</v>
      </c>
      <c r="F56" s="66">
        <f t="shared" si="4"/>
        <v>13.2</v>
      </c>
      <c r="G56" s="64">
        <v>215000</v>
      </c>
      <c r="H56" s="38">
        <f t="shared" si="5"/>
        <v>2838000</v>
      </c>
    </row>
    <row r="57" spans="1:8" ht="24.75" customHeight="1">
      <c r="A57" s="50" t="s">
        <v>13</v>
      </c>
      <c r="B57" s="39" t="s">
        <v>24</v>
      </c>
      <c r="C57" s="51" t="s">
        <v>25</v>
      </c>
      <c r="D57" s="52">
        <v>1</v>
      </c>
      <c r="E57" s="51">
        <v>7.28</v>
      </c>
      <c r="F57" s="67">
        <v>7.28</v>
      </c>
      <c r="G57" s="64">
        <v>215000</v>
      </c>
      <c r="H57" s="38">
        <f>ROUND((F57*G57),0)</f>
        <v>1565200</v>
      </c>
    </row>
    <row r="58" spans="1:8" ht="24.75" customHeight="1">
      <c r="A58" s="45">
        <v>2</v>
      </c>
      <c r="B58" s="47" t="s">
        <v>26</v>
      </c>
      <c r="C58" s="45"/>
      <c r="D58" s="46"/>
      <c r="E58" s="65"/>
      <c r="F58" s="48"/>
      <c r="G58" s="49"/>
      <c r="H58" s="33">
        <f>H59</f>
        <v>1760000</v>
      </c>
    </row>
    <row r="59" spans="1:8" ht="24.75" customHeight="1">
      <c r="A59" s="50" t="s">
        <v>13</v>
      </c>
      <c r="B59" s="39" t="s">
        <v>49</v>
      </c>
      <c r="C59" s="51" t="s">
        <v>27</v>
      </c>
      <c r="D59" s="52">
        <v>320</v>
      </c>
      <c r="E59" s="51" t="s">
        <v>29</v>
      </c>
      <c r="F59" s="55"/>
      <c r="G59" s="38">
        <f>G43</f>
        <v>5500</v>
      </c>
      <c r="H59" s="38">
        <f>ROUND(D59*G59,0)</f>
        <v>1760000</v>
      </c>
    </row>
    <row r="60" spans="1:8" ht="24.75" customHeight="1">
      <c r="A60" s="57" t="s">
        <v>30</v>
      </c>
      <c r="B60" s="58" t="s">
        <v>50</v>
      </c>
      <c r="C60" s="51"/>
      <c r="D60" s="52"/>
      <c r="E60" s="51"/>
      <c r="F60" s="55"/>
      <c r="G60" s="38"/>
      <c r="H60" s="33">
        <f>ROUND(3%*H49,0)</f>
        <v>628011</v>
      </c>
    </row>
    <row r="61" spans="1:8" ht="24.75" customHeight="1">
      <c r="A61" s="57" t="s">
        <v>31</v>
      </c>
      <c r="B61" s="58" t="s">
        <v>36</v>
      </c>
      <c r="C61" s="51"/>
      <c r="D61" s="52"/>
      <c r="E61" s="51"/>
      <c r="F61" s="55"/>
      <c r="G61" s="38"/>
      <c r="H61" s="33">
        <f>H62+H63</f>
        <v>1171869</v>
      </c>
    </row>
    <row r="62" spans="1:8" ht="49.5" customHeight="1">
      <c r="A62" s="158">
        <v>1</v>
      </c>
      <c r="B62" s="159" t="s">
        <v>127</v>
      </c>
      <c r="C62" s="51"/>
      <c r="D62" s="52"/>
      <c r="E62" s="51"/>
      <c r="F62" s="55"/>
      <c r="G62" s="38"/>
      <c r="H62" s="38">
        <f>ROUND(2.598%*H49,0)</f>
        <v>543858</v>
      </c>
    </row>
    <row r="63" spans="1:8" ht="34.5" customHeight="1">
      <c r="A63" s="158">
        <v>2</v>
      </c>
      <c r="B63" s="159" t="s">
        <v>39</v>
      </c>
      <c r="C63" s="51"/>
      <c r="D63" s="52"/>
      <c r="E63" s="51"/>
      <c r="F63" s="55"/>
      <c r="G63" s="38"/>
      <c r="H63" s="38">
        <f>ROUND(3%*H49,0)</f>
        <v>628011</v>
      </c>
    </row>
    <row r="64" spans="1:8" ht="24.75" customHeight="1">
      <c r="A64" s="45" t="s">
        <v>52</v>
      </c>
      <c r="B64" s="47" t="s">
        <v>113</v>
      </c>
      <c r="C64" s="45"/>
      <c r="D64" s="46"/>
      <c r="E64" s="65"/>
      <c r="F64" s="48"/>
      <c r="G64" s="49"/>
      <c r="H64" s="33">
        <f>H65+H69+H70</f>
        <v>4781787</v>
      </c>
    </row>
    <row r="65" spans="1:8" ht="24.75" customHeight="1">
      <c r="A65" s="45" t="s">
        <v>10</v>
      </c>
      <c r="B65" s="47" t="s">
        <v>11</v>
      </c>
      <c r="C65" s="45"/>
      <c r="D65" s="46"/>
      <c r="E65" s="65"/>
      <c r="F65" s="48"/>
      <c r="G65" s="49"/>
      <c r="H65" s="33">
        <f>H66</f>
        <v>4403200</v>
      </c>
    </row>
    <row r="66" spans="1:8" ht="24.75" customHeight="1">
      <c r="A66" s="45"/>
      <c r="B66" s="47" t="s">
        <v>12</v>
      </c>
      <c r="C66" s="45"/>
      <c r="D66" s="46"/>
      <c r="E66" s="65"/>
      <c r="F66" s="48"/>
      <c r="G66" s="49"/>
      <c r="H66" s="33">
        <f>SUM(H67:H68)</f>
        <v>4403200</v>
      </c>
    </row>
    <row r="67" spans="1:8" ht="24.75" customHeight="1">
      <c r="A67" s="50" t="s">
        <v>13</v>
      </c>
      <c r="B67" s="39" t="s">
        <v>114</v>
      </c>
      <c r="C67" s="51" t="s">
        <v>84</v>
      </c>
      <c r="D67" s="52">
        <v>10000</v>
      </c>
      <c r="E67" s="51">
        <v>755</v>
      </c>
      <c r="F67" s="68">
        <f>ROUND((D67/E67),1)</f>
        <v>13.2</v>
      </c>
      <c r="G67" s="64">
        <v>215000</v>
      </c>
      <c r="H67" s="38">
        <f>ROUND((F67*G67),0)</f>
        <v>2838000</v>
      </c>
    </row>
    <row r="68" spans="1:8" ht="24.75" customHeight="1">
      <c r="A68" s="50" t="s">
        <v>13</v>
      </c>
      <c r="B68" s="39" t="s">
        <v>24</v>
      </c>
      <c r="C68" s="51" t="s">
        <v>25</v>
      </c>
      <c r="D68" s="52">
        <v>1</v>
      </c>
      <c r="E68" s="51">
        <v>7.28</v>
      </c>
      <c r="F68" s="67">
        <v>7.28</v>
      </c>
      <c r="G68" s="64">
        <v>215000</v>
      </c>
      <c r="H68" s="38">
        <f>ROUND((F68*G68),0)</f>
        <v>1565200</v>
      </c>
    </row>
    <row r="69" spans="1:8" ht="24.75" customHeight="1">
      <c r="A69" s="57" t="s">
        <v>30</v>
      </c>
      <c r="B69" s="58" t="s">
        <v>151</v>
      </c>
      <c r="C69" s="69"/>
      <c r="D69" s="70"/>
      <c r="E69" s="69"/>
      <c r="F69" s="69"/>
      <c r="G69" s="71"/>
      <c r="H69" s="41">
        <f>ROUND(3%*H65,0)</f>
        <v>132096</v>
      </c>
    </row>
    <row r="70" spans="1:8" ht="24.75" customHeight="1">
      <c r="A70" s="57" t="s">
        <v>31</v>
      </c>
      <c r="B70" s="58" t="s">
        <v>36</v>
      </c>
      <c r="C70" s="160"/>
      <c r="D70" s="160"/>
      <c r="E70" s="160"/>
      <c r="F70" s="160"/>
      <c r="G70" s="71"/>
      <c r="H70" s="41">
        <f>H71+H72</f>
        <v>246491</v>
      </c>
    </row>
    <row r="71" spans="1:8" ht="49.5" customHeight="1">
      <c r="A71" s="158">
        <v>1</v>
      </c>
      <c r="B71" s="159" t="s">
        <v>127</v>
      </c>
      <c r="C71" s="69"/>
      <c r="D71" s="70"/>
      <c r="E71" s="69"/>
      <c r="F71" s="69"/>
      <c r="G71" s="71"/>
      <c r="H71" s="161">
        <f>ROUND(2.598%*H65,0)</f>
        <v>114395</v>
      </c>
    </row>
    <row r="72" spans="1:8" ht="34.5" customHeight="1">
      <c r="A72" s="158">
        <v>2</v>
      </c>
      <c r="B72" s="159" t="s">
        <v>39</v>
      </c>
      <c r="C72" s="69"/>
      <c r="D72" s="70"/>
      <c r="E72" s="69"/>
      <c r="F72" s="69"/>
      <c r="G72" s="71"/>
      <c r="H72" s="161">
        <f>ROUND(3%*H65,0)</f>
        <v>132096</v>
      </c>
    </row>
  </sheetData>
  <sheetProtection/>
  <mergeCells count="4">
    <mergeCell ref="A2:H2"/>
    <mergeCell ref="A6:B6"/>
    <mergeCell ref="A1:B1"/>
    <mergeCell ref="A3:H3"/>
  </mergeCells>
  <printOptions/>
  <pageMargins left="0.5" right="0.4" top="0.5" bottom="0.5" header="0.5" footer="0.5"/>
  <pageSetup horizontalDpi="600" verticalDpi="600" orientation="portrait" paperSize="9" scale="95" r:id="rId1"/>
  <ignoredErrors>
    <ignoredError sqref="H27" evalError="1"/>
  </ignoredErrors>
</worksheet>
</file>

<file path=xl/worksheets/sheet4.xml><?xml version="1.0" encoding="utf-8"?>
<worksheet xmlns="http://schemas.openxmlformats.org/spreadsheetml/2006/main" xmlns:r="http://schemas.openxmlformats.org/officeDocument/2006/relationships">
  <sheetPr>
    <tabColor rgb="FF00B0F0"/>
  </sheetPr>
  <dimension ref="A1:I72"/>
  <sheetViews>
    <sheetView zoomScalePageLayoutView="0" workbookViewId="0" topLeftCell="A28">
      <selection activeCell="B39" sqref="B39"/>
    </sheetView>
  </sheetViews>
  <sheetFormatPr defaultColWidth="9.140625" defaultRowHeight="15"/>
  <cols>
    <col min="1" max="1" width="5.7109375" style="43" customWidth="1"/>
    <col min="2" max="2" width="31.7109375" style="43" customWidth="1"/>
    <col min="3" max="3" width="7.7109375" style="43" customWidth="1"/>
    <col min="4" max="7" width="9.7109375" style="43" customWidth="1"/>
    <col min="8" max="8" width="14.7109375" style="43" customWidth="1"/>
    <col min="9" max="9" width="25.57421875" style="43" customWidth="1"/>
    <col min="10" max="16384" width="9.140625" style="43" customWidth="1"/>
  </cols>
  <sheetData>
    <row r="1" spans="1:2" s="42" customFormat="1" ht="19.5" customHeight="1">
      <c r="A1" s="228" t="s">
        <v>154</v>
      </c>
      <c r="B1" s="228"/>
    </row>
    <row r="2" spans="1:8" ht="49.5" customHeight="1">
      <c r="A2" s="225" t="s">
        <v>142</v>
      </c>
      <c r="B2" s="225"/>
      <c r="C2" s="225"/>
      <c r="D2" s="225"/>
      <c r="E2" s="225"/>
      <c r="F2" s="225"/>
      <c r="G2" s="225"/>
      <c r="H2" s="225"/>
    </row>
    <row r="3" spans="1:8" ht="24.75" customHeight="1">
      <c r="A3" s="229" t="s">
        <v>148</v>
      </c>
      <c r="B3" s="229"/>
      <c r="C3" s="229"/>
      <c r="D3" s="229"/>
      <c r="E3" s="229"/>
      <c r="F3" s="229"/>
      <c r="G3" s="229"/>
      <c r="H3" s="229"/>
    </row>
    <row r="4" spans="2:8" ht="19.5" customHeight="1">
      <c r="B4" s="44"/>
      <c r="C4" s="44"/>
      <c r="D4" s="44"/>
      <c r="E4" s="44"/>
      <c r="F4" s="44"/>
      <c r="G4" s="44"/>
      <c r="H4" s="44"/>
    </row>
    <row r="5" spans="1:8" ht="34.5" customHeight="1">
      <c r="A5" s="45" t="s">
        <v>0</v>
      </c>
      <c r="B5" s="45" t="s">
        <v>1</v>
      </c>
      <c r="C5" s="45" t="s">
        <v>2</v>
      </c>
      <c r="D5" s="46" t="s">
        <v>3</v>
      </c>
      <c r="E5" s="45" t="s">
        <v>4</v>
      </c>
      <c r="F5" s="45" t="s">
        <v>5</v>
      </c>
      <c r="G5" s="45" t="s">
        <v>6</v>
      </c>
      <c r="H5" s="45" t="s">
        <v>7</v>
      </c>
    </row>
    <row r="6" spans="1:8" ht="24.75" customHeight="1">
      <c r="A6" s="226" t="s">
        <v>8</v>
      </c>
      <c r="B6" s="227"/>
      <c r="C6" s="45"/>
      <c r="D6" s="46"/>
      <c r="E6" s="45"/>
      <c r="F6" s="45"/>
      <c r="G6" s="45"/>
      <c r="H6" s="31">
        <f>H7+H30+H48+H64</f>
        <v>94175291</v>
      </c>
    </row>
    <row r="7" spans="1:8" ht="24.75" customHeight="1">
      <c r="A7" s="45" t="s">
        <v>9</v>
      </c>
      <c r="B7" s="47" t="s">
        <v>110</v>
      </c>
      <c r="C7" s="45"/>
      <c r="D7" s="46"/>
      <c r="E7" s="45"/>
      <c r="F7" s="48"/>
      <c r="G7" s="49"/>
      <c r="H7" s="33">
        <f>H8+H22+H23+H25</f>
        <v>43968155</v>
      </c>
    </row>
    <row r="8" spans="1:8" ht="24.75" customHeight="1">
      <c r="A8" s="45" t="s">
        <v>10</v>
      </c>
      <c r="B8" s="47" t="s">
        <v>11</v>
      </c>
      <c r="C8" s="45"/>
      <c r="D8" s="46"/>
      <c r="E8" s="45"/>
      <c r="F8" s="48"/>
      <c r="G8" s="49"/>
      <c r="H8" s="33">
        <f>H9+H18</f>
        <v>38908700</v>
      </c>
    </row>
    <row r="9" spans="1:8" ht="24.75" customHeight="1">
      <c r="A9" s="45">
        <v>1</v>
      </c>
      <c r="B9" s="47" t="s">
        <v>12</v>
      </c>
      <c r="C9" s="45"/>
      <c r="D9" s="46"/>
      <c r="E9" s="45"/>
      <c r="F9" s="48"/>
      <c r="G9" s="49"/>
      <c r="H9" s="33">
        <f>SUM(H10:H17)</f>
        <v>26268700</v>
      </c>
    </row>
    <row r="10" spans="1:9" ht="24.75" customHeight="1">
      <c r="A10" s="50" t="s">
        <v>13</v>
      </c>
      <c r="B10" s="39" t="s">
        <v>14</v>
      </c>
      <c r="C10" s="51" t="s">
        <v>84</v>
      </c>
      <c r="D10" s="52">
        <v>10000</v>
      </c>
      <c r="E10" s="51">
        <v>351</v>
      </c>
      <c r="F10" s="53">
        <f>ROUND((D10/E10),1)</f>
        <v>28.5</v>
      </c>
      <c r="G10" s="38">
        <v>215000</v>
      </c>
      <c r="H10" s="38">
        <f>ROUND((F10*G10),0)</f>
        <v>6127500</v>
      </c>
      <c r="I10" s="157"/>
    </row>
    <row r="11" spans="1:8" ht="24.75" customHeight="1">
      <c r="A11" s="50" t="s">
        <v>13</v>
      </c>
      <c r="B11" s="39" t="s">
        <v>15</v>
      </c>
      <c r="C11" s="51" t="s">
        <v>16</v>
      </c>
      <c r="D11" s="52">
        <v>1600</v>
      </c>
      <c r="E11" s="51">
        <v>59</v>
      </c>
      <c r="F11" s="53">
        <f aca="true" t="shared" si="0" ref="F11:F16">ROUND((D11/E11),1)</f>
        <v>27.1</v>
      </c>
      <c r="G11" s="38">
        <v>215000</v>
      </c>
      <c r="H11" s="38">
        <f aca="true" t="shared" si="1" ref="H11:H16">ROUND((F11*G11),0)</f>
        <v>5826500</v>
      </c>
    </row>
    <row r="12" spans="1:8" ht="24.75" customHeight="1">
      <c r="A12" s="50" t="s">
        <v>13</v>
      </c>
      <c r="B12" s="39" t="s">
        <v>17</v>
      </c>
      <c r="C12" s="51" t="s">
        <v>16</v>
      </c>
      <c r="D12" s="52">
        <v>1600</v>
      </c>
      <c r="E12" s="51">
        <v>173</v>
      </c>
      <c r="F12" s="53">
        <f t="shared" si="0"/>
        <v>9.2</v>
      </c>
      <c r="G12" s="38">
        <v>215000</v>
      </c>
      <c r="H12" s="38">
        <f t="shared" si="1"/>
        <v>1978000</v>
      </c>
    </row>
    <row r="13" spans="1:8" ht="24.75" customHeight="1">
      <c r="A13" s="50" t="s">
        <v>13</v>
      </c>
      <c r="B13" s="39" t="s">
        <v>18</v>
      </c>
      <c r="C13" s="51" t="s">
        <v>16</v>
      </c>
      <c r="D13" s="52">
        <v>1600</v>
      </c>
      <c r="E13" s="36">
        <v>121</v>
      </c>
      <c r="F13" s="53">
        <f t="shared" si="0"/>
        <v>13.2</v>
      </c>
      <c r="G13" s="38">
        <v>215000</v>
      </c>
      <c r="H13" s="38">
        <f t="shared" si="1"/>
        <v>2838000</v>
      </c>
    </row>
    <row r="14" spans="1:8" ht="24.75" customHeight="1">
      <c r="A14" s="50" t="s">
        <v>13</v>
      </c>
      <c r="B14" s="39" t="s">
        <v>19</v>
      </c>
      <c r="C14" s="51" t="s">
        <v>20</v>
      </c>
      <c r="D14" s="52">
        <v>1600</v>
      </c>
      <c r="E14" s="51">
        <v>134</v>
      </c>
      <c r="F14" s="53">
        <f t="shared" si="0"/>
        <v>11.9</v>
      </c>
      <c r="G14" s="38">
        <v>215000</v>
      </c>
      <c r="H14" s="38">
        <f t="shared" si="1"/>
        <v>2558500</v>
      </c>
    </row>
    <row r="15" spans="1:8" ht="24.75" customHeight="1">
      <c r="A15" s="50" t="s">
        <v>13</v>
      </c>
      <c r="B15" s="39" t="s">
        <v>21</v>
      </c>
      <c r="C15" s="51" t="s">
        <v>84</v>
      </c>
      <c r="D15" s="52">
        <v>10000</v>
      </c>
      <c r="E15" s="51">
        <v>611</v>
      </c>
      <c r="F15" s="53">
        <f t="shared" si="0"/>
        <v>16.4</v>
      </c>
      <c r="G15" s="38">
        <v>215000</v>
      </c>
      <c r="H15" s="38">
        <f t="shared" si="1"/>
        <v>3526000</v>
      </c>
    </row>
    <row r="16" spans="1:8" ht="24.75" customHeight="1">
      <c r="A16" s="50" t="s">
        <v>13</v>
      </c>
      <c r="B16" s="39" t="s">
        <v>22</v>
      </c>
      <c r="C16" s="51" t="s">
        <v>23</v>
      </c>
      <c r="D16" s="52">
        <v>1600</v>
      </c>
      <c r="E16" s="51">
        <v>186</v>
      </c>
      <c r="F16" s="53">
        <f t="shared" si="0"/>
        <v>8.6</v>
      </c>
      <c r="G16" s="38">
        <v>215000</v>
      </c>
      <c r="H16" s="38">
        <f t="shared" si="1"/>
        <v>1849000</v>
      </c>
    </row>
    <row r="17" spans="1:8" ht="24.75" customHeight="1">
      <c r="A17" s="50" t="s">
        <v>13</v>
      </c>
      <c r="B17" s="39" t="s">
        <v>24</v>
      </c>
      <c r="C17" s="51" t="s">
        <v>25</v>
      </c>
      <c r="D17" s="52">
        <v>1</v>
      </c>
      <c r="E17" s="51">
        <v>7.28</v>
      </c>
      <c r="F17" s="54">
        <v>7.28</v>
      </c>
      <c r="G17" s="38">
        <v>215000</v>
      </c>
      <c r="H17" s="38">
        <f>ROUND((F17*G17),0)</f>
        <v>1565200</v>
      </c>
    </row>
    <row r="18" spans="1:8" ht="24.75" customHeight="1">
      <c r="A18" s="45">
        <v>2</v>
      </c>
      <c r="B18" s="47" t="s">
        <v>26</v>
      </c>
      <c r="C18" s="45"/>
      <c r="D18" s="46"/>
      <c r="E18" s="45"/>
      <c r="F18" s="55"/>
      <c r="G18" s="49"/>
      <c r="H18" s="33">
        <f>H19+H20+H21</f>
        <v>12640000</v>
      </c>
    </row>
    <row r="19" spans="1:8" ht="24.75" customHeight="1">
      <c r="A19" s="50" t="s">
        <v>13</v>
      </c>
      <c r="B19" s="39" t="s">
        <v>140</v>
      </c>
      <c r="C19" s="51" t="s">
        <v>20</v>
      </c>
      <c r="D19" s="52">
        <v>1600</v>
      </c>
      <c r="E19" s="51"/>
      <c r="F19" s="55"/>
      <c r="G19" s="38">
        <v>6200</v>
      </c>
      <c r="H19" s="38">
        <f>D19*G19</f>
        <v>9920000</v>
      </c>
    </row>
    <row r="20" spans="1:8" ht="24.75" customHeight="1">
      <c r="A20" s="50" t="s">
        <v>13</v>
      </c>
      <c r="B20" s="39" t="s">
        <v>28</v>
      </c>
      <c r="C20" s="51" t="s">
        <v>27</v>
      </c>
      <c r="D20" s="52">
        <v>320</v>
      </c>
      <c r="E20" s="51" t="s">
        <v>29</v>
      </c>
      <c r="F20" s="55"/>
      <c r="G20" s="38">
        <v>5500</v>
      </c>
      <c r="H20" s="38">
        <f>ROUND(D20*G20,0)</f>
        <v>1760000</v>
      </c>
    </row>
    <row r="21" spans="1:8" ht="24.75" customHeight="1">
      <c r="A21" s="50" t="s">
        <v>13</v>
      </c>
      <c r="B21" s="39" t="s">
        <v>138</v>
      </c>
      <c r="C21" s="51" t="s">
        <v>27</v>
      </c>
      <c r="D21" s="52">
        <v>16</v>
      </c>
      <c r="E21" s="51" t="s">
        <v>139</v>
      </c>
      <c r="F21" s="55"/>
      <c r="G21" s="38">
        <v>60000</v>
      </c>
      <c r="H21" s="38">
        <f>ROUND(D21*G21,0)</f>
        <v>960000</v>
      </c>
    </row>
    <row r="22" spans="1:8" ht="24.75" customHeight="1">
      <c r="A22" s="56" t="s">
        <v>30</v>
      </c>
      <c r="B22" s="47" t="s">
        <v>152</v>
      </c>
      <c r="C22" s="45"/>
      <c r="D22" s="46"/>
      <c r="E22" s="45"/>
      <c r="F22" s="48"/>
      <c r="G22" s="33"/>
      <c r="H22" s="33">
        <f>ROUND(3%*H8,0)</f>
        <v>1167261</v>
      </c>
    </row>
    <row r="23" spans="1:8" ht="24.75" customHeight="1">
      <c r="A23" s="57" t="s">
        <v>31</v>
      </c>
      <c r="B23" s="58" t="s">
        <v>32</v>
      </c>
      <c r="C23" s="51"/>
      <c r="D23" s="52"/>
      <c r="E23" s="51"/>
      <c r="F23" s="55"/>
      <c r="G23" s="38"/>
      <c r="H23" s="33">
        <f>H24</f>
        <v>1511450</v>
      </c>
    </row>
    <row r="24" spans="1:8" ht="24.75" customHeight="1">
      <c r="A24" s="59"/>
      <c r="B24" s="60" t="s">
        <v>33</v>
      </c>
      <c r="C24" s="59" t="s">
        <v>34</v>
      </c>
      <c r="D24" s="61">
        <v>1</v>
      </c>
      <c r="E24" s="59">
        <v>7.03</v>
      </c>
      <c r="F24" s="59">
        <v>7.03</v>
      </c>
      <c r="G24" s="38">
        <v>215000</v>
      </c>
      <c r="H24" s="38">
        <f>ROUND(G24*F24,0)</f>
        <v>1511450</v>
      </c>
    </row>
    <row r="25" spans="1:8" ht="24.75" customHeight="1">
      <c r="A25" s="57" t="s">
        <v>35</v>
      </c>
      <c r="B25" s="58" t="s">
        <v>36</v>
      </c>
      <c r="C25" s="59"/>
      <c r="D25" s="61"/>
      <c r="E25" s="59"/>
      <c r="F25" s="57"/>
      <c r="G25" s="38"/>
      <c r="H25" s="33">
        <f>SUM(H26:H29)</f>
        <v>2380744</v>
      </c>
    </row>
    <row r="26" spans="1:8" ht="24.75" customHeight="1">
      <c r="A26" s="59">
        <v>1</v>
      </c>
      <c r="B26" s="60" t="s">
        <v>37</v>
      </c>
      <c r="C26" s="59"/>
      <c r="D26" s="61"/>
      <c r="E26" s="59"/>
      <c r="F26" s="57"/>
      <c r="G26" s="38"/>
      <c r="H26" s="38">
        <f>ROUND(0.121%*(H8+H31+H49+H65),0)</f>
        <v>103020</v>
      </c>
    </row>
    <row r="27" spans="1:8" ht="24.75" customHeight="1">
      <c r="A27" s="59">
        <v>2</v>
      </c>
      <c r="B27" s="60" t="s">
        <v>38</v>
      </c>
      <c r="C27" s="59"/>
      <c r="D27" s="61"/>
      <c r="E27" s="59"/>
      <c r="F27" s="57"/>
      <c r="G27" s="38"/>
      <c r="H27" s="38">
        <f>ROUND(0.117%*(H8+H31+H49+H65),0)</f>
        <v>99615</v>
      </c>
    </row>
    <row r="28" spans="1:8" ht="49.5" customHeight="1">
      <c r="A28" s="158">
        <v>3</v>
      </c>
      <c r="B28" s="159" t="s">
        <v>127</v>
      </c>
      <c r="C28" s="59"/>
      <c r="D28" s="61"/>
      <c r="E28" s="59"/>
      <c r="F28" s="57"/>
      <c r="G28" s="38"/>
      <c r="H28" s="38">
        <f>ROUND(2.598%*H8,0)</f>
        <v>1010848</v>
      </c>
    </row>
    <row r="29" spans="1:8" ht="34.5" customHeight="1">
      <c r="A29" s="158">
        <v>4</v>
      </c>
      <c r="B29" s="159" t="s">
        <v>39</v>
      </c>
      <c r="C29" s="51"/>
      <c r="D29" s="52"/>
      <c r="E29" s="51"/>
      <c r="F29" s="55"/>
      <c r="G29" s="38"/>
      <c r="H29" s="38">
        <f>ROUND(3%*H8,0)</f>
        <v>1167261</v>
      </c>
    </row>
    <row r="30" spans="1:8" ht="24.75" customHeight="1">
      <c r="A30" s="45" t="s">
        <v>40</v>
      </c>
      <c r="B30" s="47" t="s">
        <v>111</v>
      </c>
      <c r="C30" s="51"/>
      <c r="D30" s="52"/>
      <c r="E30" s="62"/>
      <c r="F30" s="55"/>
      <c r="G30" s="63"/>
      <c r="H30" s="33">
        <f>H31+H44+H45</f>
        <v>22691769</v>
      </c>
    </row>
    <row r="31" spans="1:8" ht="24.75" customHeight="1">
      <c r="A31" s="45" t="s">
        <v>10</v>
      </c>
      <c r="B31" s="47" t="s">
        <v>11</v>
      </c>
      <c r="C31" s="51"/>
      <c r="D31" s="52"/>
      <c r="E31" s="62"/>
      <c r="F31" s="55"/>
      <c r="G31" s="63"/>
      <c r="H31" s="33">
        <f>H32+H41</f>
        <v>20895200</v>
      </c>
    </row>
    <row r="32" spans="1:8" ht="24.75" customHeight="1">
      <c r="A32" s="45">
        <v>1</v>
      </c>
      <c r="B32" s="47" t="s">
        <v>12</v>
      </c>
      <c r="C32" s="45"/>
      <c r="D32" s="46"/>
      <c r="E32" s="45"/>
      <c r="F32" s="48"/>
      <c r="G32" s="49"/>
      <c r="H32" s="33">
        <f>SUM(H33:H40)</f>
        <v>17647200</v>
      </c>
    </row>
    <row r="33" spans="1:8" ht="24.75" customHeight="1">
      <c r="A33" s="50" t="s">
        <v>13</v>
      </c>
      <c r="B33" s="39" t="s">
        <v>41</v>
      </c>
      <c r="C33" s="51" t="s">
        <v>84</v>
      </c>
      <c r="D33" s="52">
        <v>10000</v>
      </c>
      <c r="E33" s="51">
        <v>611</v>
      </c>
      <c r="F33" s="53">
        <f>ROUND((D33/E33),1)</f>
        <v>16.4</v>
      </c>
      <c r="G33" s="64">
        <v>215000</v>
      </c>
      <c r="H33" s="38">
        <f>ROUND((F33*G33),0)</f>
        <v>3526000</v>
      </c>
    </row>
    <row r="34" spans="1:8" ht="24.75" customHeight="1">
      <c r="A34" s="50" t="s">
        <v>13</v>
      </c>
      <c r="B34" s="39" t="s">
        <v>42</v>
      </c>
      <c r="C34" s="51" t="s">
        <v>23</v>
      </c>
      <c r="D34" s="52">
        <v>1600</v>
      </c>
      <c r="E34" s="36">
        <v>186</v>
      </c>
      <c r="F34" s="53">
        <f aca="true" t="shared" si="2" ref="F34:F39">ROUND((D34/E34),1)</f>
        <v>8.6</v>
      </c>
      <c r="G34" s="64">
        <v>215000</v>
      </c>
      <c r="H34" s="38">
        <f aca="true" t="shared" si="3" ref="H34:H40">ROUND((F34*G34),0)</f>
        <v>1849000</v>
      </c>
    </row>
    <row r="35" spans="1:8" ht="24.75" customHeight="1">
      <c r="A35" s="50" t="s">
        <v>13</v>
      </c>
      <c r="B35" s="39" t="s">
        <v>43</v>
      </c>
      <c r="C35" s="51" t="s">
        <v>16</v>
      </c>
      <c r="D35" s="52">
        <v>1600</v>
      </c>
      <c r="E35" s="36">
        <v>121</v>
      </c>
      <c r="F35" s="53">
        <f t="shared" si="2"/>
        <v>13.2</v>
      </c>
      <c r="G35" s="64">
        <v>215000</v>
      </c>
      <c r="H35" s="38">
        <f t="shared" si="3"/>
        <v>2838000</v>
      </c>
    </row>
    <row r="36" spans="1:8" ht="34.5" customHeight="1">
      <c r="A36" s="50" t="s">
        <v>13</v>
      </c>
      <c r="B36" s="39" t="s">
        <v>44</v>
      </c>
      <c r="C36" s="51" t="s">
        <v>20</v>
      </c>
      <c r="D36" s="52">
        <v>240</v>
      </c>
      <c r="E36" s="36">
        <v>93</v>
      </c>
      <c r="F36" s="53">
        <f t="shared" si="2"/>
        <v>2.6</v>
      </c>
      <c r="G36" s="64">
        <v>215000</v>
      </c>
      <c r="H36" s="38">
        <f t="shared" si="3"/>
        <v>559000</v>
      </c>
    </row>
    <row r="37" spans="1:8" ht="24.75" customHeight="1">
      <c r="A37" s="50" t="s">
        <v>13</v>
      </c>
      <c r="B37" s="39" t="s">
        <v>45</v>
      </c>
      <c r="C37" s="51" t="s">
        <v>46</v>
      </c>
      <c r="D37" s="52">
        <v>10000</v>
      </c>
      <c r="E37" s="36">
        <v>790</v>
      </c>
      <c r="F37" s="53">
        <f t="shared" si="2"/>
        <v>12.7</v>
      </c>
      <c r="G37" s="64">
        <v>215000</v>
      </c>
      <c r="H37" s="38">
        <f t="shared" si="3"/>
        <v>2730500</v>
      </c>
    </row>
    <row r="38" spans="1:8" ht="24.75" customHeight="1">
      <c r="A38" s="50" t="s">
        <v>13</v>
      </c>
      <c r="B38" s="39" t="s">
        <v>47</v>
      </c>
      <c r="C38" s="51" t="s">
        <v>23</v>
      </c>
      <c r="D38" s="52">
        <v>1600</v>
      </c>
      <c r="E38" s="36">
        <f>E34</f>
        <v>186</v>
      </c>
      <c r="F38" s="53">
        <f t="shared" si="2"/>
        <v>8.6</v>
      </c>
      <c r="G38" s="64">
        <v>215000</v>
      </c>
      <c r="H38" s="38">
        <f t="shared" si="3"/>
        <v>1849000</v>
      </c>
    </row>
    <row r="39" spans="1:8" ht="24.75" customHeight="1">
      <c r="A39" s="50" t="s">
        <v>13</v>
      </c>
      <c r="B39" s="39" t="s">
        <v>48</v>
      </c>
      <c r="C39" s="51" t="s">
        <v>84</v>
      </c>
      <c r="D39" s="52">
        <v>10000</v>
      </c>
      <c r="E39" s="36">
        <f>E37</f>
        <v>790</v>
      </c>
      <c r="F39" s="53">
        <f t="shared" si="2"/>
        <v>12.7</v>
      </c>
      <c r="G39" s="64">
        <v>215000</v>
      </c>
      <c r="H39" s="38">
        <f t="shared" si="3"/>
        <v>2730500</v>
      </c>
    </row>
    <row r="40" spans="1:8" ht="24.75" customHeight="1">
      <c r="A40" s="50" t="s">
        <v>13</v>
      </c>
      <c r="B40" s="39" t="s">
        <v>24</v>
      </c>
      <c r="C40" s="51" t="s">
        <v>25</v>
      </c>
      <c r="D40" s="52">
        <v>1</v>
      </c>
      <c r="E40" s="51">
        <v>7.28</v>
      </c>
      <c r="F40" s="54">
        <v>7.28</v>
      </c>
      <c r="G40" s="64">
        <v>215000</v>
      </c>
      <c r="H40" s="38">
        <f t="shared" si="3"/>
        <v>1565200</v>
      </c>
    </row>
    <row r="41" spans="1:8" ht="24.75" customHeight="1">
      <c r="A41" s="45">
        <v>2</v>
      </c>
      <c r="B41" s="47" t="s">
        <v>26</v>
      </c>
      <c r="C41" s="45"/>
      <c r="D41" s="46"/>
      <c r="E41" s="45"/>
      <c r="F41" s="55"/>
      <c r="G41" s="49"/>
      <c r="H41" s="33">
        <f>H42+H43</f>
        <v>3248000</v>
      </c>
    </row>
    <row r="42" spans="1:8" ht="24.75" customHeight="1">
      <c r="A42" s="50" t="s">
        <v>13</v>
      </c>
      <c r="B42" s="198" t="s">
        <v>150</v>
      </c>
      <c r="C42" s="51" t="s">
        <v>20</v>
      </c>
      <c r="D42" s="52">
        <f>D19*15%</f>
        <v>240</v>
      </c>
      <c r="E42" s="51"/>
      <c r="F42" s="55"/>
      <c r="G42" s="38">
        <f>G19</f>
        <v>6200</v>
      </c>
      <c r="H42" s="38">
        <f>D42*G42</f>
        <v>1488000</v>
      </c>
    </row>
    <row r="43" spans="1:8" ht="24.75" customHeight="1">
      <c r="A43" s="50" t="s">
        <v>13</v>
      </c>
      <c r="B43" s="39" t="s">
        <v>49</v>
      </c>
      <c r="C43" s="51" t="s">
        <v>27</v>
      </c>
      <c r="D43" s="52">
        <v>320</v>
      </c>
      <c r="E43" s="51" t="s">
        <v>29</v>
      </c>
      <c r="F43" s="55"/>
      <c r="G43" s="38">
        <f>G20</f>
        <v>5500</v>
      </c>
      <c r="H43" s="38">
        <f>ROUND(D43*G43,0)</f>
        <v>1760000</v>
      </c>
    </row>
    <row r="44" spans="1:8" ht="24.75" customHeight="1">
      <c r="A44" s="57" t="s">
        <v>30</v>
      </c>
      <c r="B44" s="58" t="s">
        <v>152</v>
      </c>
      <c r="C44" s="51"/>
      <c r="D44" s="52"/>
      <c r="E44" s="51"/>
      <c r="F44" s="55"/>
      <c r="G44" s="38"/>
      <c r="H44" s="33">
        <f>ROUND(3%*H31,0)</f>
        <v>626856</v>
      </c>
    </row>
    <row r="45" spans="1:8" ht="24.75" customHeight="1">
      <c r="A45" s="57" t="s">
        <v>31</v>
      </c>
      <c r="B45" s="58" t="s">
        <v>36</v>
      </c>
      <c r="C45" s="51"/>
      <c r="D45" s="52"/>
      <c r="E45" s="51"/>
      <c r="F45" s="55"/>
      <c r="G45" s="38"/>
      <c r="H45" s="33">
        <f>H46+H47</f>
        <v>1169713</v>
      </c>
    </row>
    <row r="46" spans="1:8" ht="49.5" customHeight="1">
      <c r="A46" s="158">
        <v>1</v>
      </c>
      <c r="B46" s="159" t="s">
        <v>127</v>
      </c>
      <c r="C46" s="51"/>
      <c r="D46" s="52"/>
      <c r="E46" s="51"/>
      <c r="F46" s="55"/>
      <c r="G46" s="38"/>
      <c r="H46" s="38">
        <f>ROUND(2.598%*H31,0)</f>
        <v>542857</v>
      </c>
    </row>
    <row r="47" spans="1:8" ht="34.5" customHeight="1">
      <c r="A47" s="158">
        <v>2</v>
      </c>
      <c r="B47" s="159" t="s">
        <v>39</v>
      </c>
      <c r="C47" s="51"/>
      <c r="D47" s="52"/>
      <c r="E47" s="51"/>
      <c r="F47" s="55"/>
      <c r="G47" s="38"/>
      <c r="H47" s="38">
        <f>ROUND(3%*H31,0)</f>
        <v>626856</v>
      </c>
    </row>
    <row r="48" spans="1:8" ht="24.75" customHeight="1">
      <c r="A48" s="45" t="s">
        <v>51</v>
      </c>
      <c r="B48" s="47" t="s">
        <v>112</v>
      </c>
      <c r="C48" s="45"/>
      <c r="D48" s="46"/>
      <c r="E48" s="65"/>
      <c r="F48" s="48"/>
      <c r="G48" s="49"/>
      <c r="H48" s="33">
        <f>H49+H60+H61</f>
        <v>22733580</v>
      </c>
    </row>
    <row r="49" spans="1:8" ht="24.75" customHeight="1">
      <c r="A49" s="45" t="s">
        <v>10</v>
      </c>
      <c r="B49" s="47" t="s">
        <v>11</v>
      </c>
      <c r="C49" s="45"/>
      <c r="D49" s="46"/>
      <c r="E49" s="65"/>
      <c r="F49" s="48"/>
      <c r="G49" s="49"/>
      <c r="H49" s="33">
        <f>H50+H58</f>
        <v>20933700</v>
      </c>
    </row>
    <row r="50" spans="1:8" ht="24.75" customHeight="1">
      <c r="A50" s="45">
        <v>1</v>
      </c>
      <c r="B50" s="47" t="s">
        <v>12</v>
      </c>
      <c r="C50" s="45"/>
      <c r="D50" s="46"/>
      <c r="E50" s="65"/>
      <c r="F50" s="48"/>
      <c r="G50" s="49"/>
      <c r="H50" s="33">
        <f>SUM(H51:H57)</f>
        <v>19173700</v>
      </c>
    </row>
    <row r="51" spans="1:8" ht="24.75" customHeight="1">
      <c r="A51" s="50" t="s">
        <v>13</v>
      </c>
      <c r="B51" s="39" t="s">
        <v>41</v>
      </c>
      <c r="C51" s="51" t="s">
        <v>84</v>
      </c>
      <c r="D51" s="52">
        <v>10000</v>
      </c>
      <c r="E51" s="51">
        <v>722</v>
      </c>
      <c r="F51" s="66">
        <f aca="true" t="shared" si="4" ref="F51:F56">ROUND((D51/E51),1)</f>
        <v>13.9</v>
      </c>
      <c r="G51" s="64">
        <v>215000</v>
      </c>
      <c r="H51" s="38">
        <f aca="true" t="shared" si="5" ref="H51:H56">ROUND((F51*G51),0)</f>
        <v>2988500</v>
      </c>
    </row>
    <row r="52" spans="1:8" ht="24.75" customHeight="1">
      <c r="A52" s="50" t="s">
        <v>13</v>
      </c>
      <c r="B52" s="39" t="s">
        <v>42</v>
      </c>
      <c r="C52" s="51" t="s">
        <v>23</v>
      </c>
      <c r="D52" s="52">
        <v>1600</v>
      </c>
      <c r="E52" s="51">
        <v>113</v>
      </c>
      <c r="F52" s="66">
        <f t="shared" si="4"/>
        <v>14.2</v>
      </c>
      <c r="G52" s="64">
        <v>215000</v>
      </c>
      <c r="H52" s="38">
        <f t="shared" si="5"/>
        <v>3053000</v>
      </c>
    </row>
    <row r="53" spans="1:8" ht="24.75" customHeight="1">
      <c r="A53" s="50" t="s">
        <v>13</v>
      </c>
      <c r="B53" s="39" t="s">
        <v>43</v>
      </c>
      <c r="C53" s="51" t="s">
        <v>16</v>
      </c>
      <c r="D53" s="52">
        <v>1600</v>
      </c>
      <c r="E53" s="51">
        <v>121</v>
      </c>
      <c r="F53" s="66">
        <f t="shared" si="4"/>
        <v>13.2</v>
      </c>
      <c r="G53" s="64">
        <v>215000</v>
      </c>
      <c r="H53" s="38">
        <f>ROUND((F53*G53),0)</f>
        <v>2838000</v>
      </c>
    </row>
    <row r="54" spans="1:8" ht="24.75" customHeight="1">
      <c r="A54" s="50" t="s">
        <v>13</v>
      </c>
      <c r="B54" s="39" t="s">
        <v>45</v>
      </c>
      <c r="C54" s="51" t="s">
        <v>84</v>
      </c>
      <c r="D54" s="52">
        <v>10000</v>
      </c>
      <c r="E54" s="51">
        <v>755</v>
      </c>
      <c r="F54" s="66">
        <f t="shared" si="4"/>
        <v>13.2</v>
      </c>
      <c r="G54" s="64">
        <v>215000</v>
      </c>
      <c r="H54" s="38">
        <f t="shared" si="5"/>
        <v>2838000</v>
      </c>
    </row>
    <row r="55" spans="1:8" ht="24.75" customHeight="1">
      <c r="A55" s="50" t="s">
        <v>13</v>
      </c>
      <c r="B55" s="39" t="s">
        <v>47</v>
      </c>
      <c r="C55" s="51" t="s">
        <v>23</v>
      </c>
      <c r="D55" s="52">
        <v>1600</v>
      </c>
      <c r="E55" s="51">
        <f>E52</f>
        <v>113</v>
      </c>
      <c r="F55" s="66">
        <f t="shared" si="4"/>
        <v>14.2</v>
      </c>
      <c r="G55" s="64">
        <v>215000</v>
      </c>
      <c r="H55" s="38">
        <f t="shared" si="5"/>
        <v>3053000</v>
      </c>
    </row>
    <row r="56" spans="1:8" ht="24.75" customHeight="1">
      <c r="A56" s="50" t="s">
        <v>13</v>
      </c>
      <c r="B56" s="39" t="s">
        <v>48</v>
      </c>
      <c r="C56" s="51" t="s">
        <v>84</v>
      </c>
      <c r="D56" s="52">
        <v>10000</v>
      </c>
      <c r="E56" s="51">
        <f>E54</f>
        <v>755</v>
      </c>
      <c r="F56" s="66">
        <f t="shared" si="4"/>
        <v>13.2</v>
      </c>
      <c r="G56" s="64">
        <v>215000</v>
      </c>
      <c r="H56" s="38">
        <f t="shared" si="5"/>
        <v>2838000</v>
      </c>
    </row>
    <row r="57" spans="1:8" ht="24.75" customHeight="1">
      <c r="A57" s="50" t="s">
        <v>13</v>
      </c>
      <c r="B57" s="39" t="s">
        <v>24</v>
      </c>
      <c r="C57" s="51" t="s">
        <v>25</v>
      </c>
      <c r="D57" s="52">
        <v>1</v>
      </c>
      <c r="E57" s="51">
        <v>7.28</v>
      </c>
      <c r="F57" s="67">
        <v>7.28</v>
      </c>
      <c r="G57" s="64">
        <v>215000</v>
      </c>
      <c r="H57" s="38">
        <f>ROUND((F57*G57),0)</f>
        <v>1565200</v>
      </c>
    </row>
    <row r="58" spans="1:8" ht="24.75" customHeight="1">
      <c r="A58" s="45">
        <v>2</v>
      </c>
      <c r="B58" s="47" t="s">
        <v>26</v>
      </c>
      <c r="C58" s="45"/>
      <c r="D58" s="46"/>
      <c r="E58" s="65"/>
      <c r="F58" s="48"/>
      <c r="G58" s="49"/>
      <c r="H58" s="33">
        <f>H59</f>
        <v>1760000</v>
      </c>
    </row>
    <row r="59" spans="1:8" ht="24.75" customHeight="1">
      <c r="A59" s="50" t="s">
        <v>13</v>
      </c>
      <c r="B59" s="39" t="s">
        <v>49</v>
      </c>
      <c r="C59" s="51" t="s">
        <v>27</v>
      </c>
      <c r="D59" s="52">
        <v>320</v>
      </c>
      <c r="E59" s="51" t="s">
        <v>29</v>
      </c>
      <c r="F59" s="55"/>
      <c r="G59" s="38">
        <f>G43</f>
        <v>5500</v>
      </c>
      <c r="H59" s="38">
        <f>ROUND(D59*G59,0)</f>
        <v>1760000</v>
      </c>
    </row>
    <row r="60" spans="1:8" ht="24.75" customHeight="1">
      <c r="A60" s="57" t="s">
        <v>30</v>
      </c>
      <c r="B60" s="58" t="s">
        <v>152</v>
      </c>
      <c r="C60" s="51"/>
      <c r="D60" s="52"/>
      <c r="E60" s="51"/>
      <c r="F60" s="55"/>
      <c r="G60" s="38"/>
      <c r="H60" s="33">
        <f>ROUND(3%*H49,0)</f>
        <v>628011</v>
      </c>
    </row>
    <row r="61" spans="1:8" ht="24.75" customHeight="1">
      <c r="A61" s="57" t="s">
        <v>31</v>
      </c>
      <c r="B61" s="58" t="s">
        <v>36</v>
      </c>
      <c r="C61" s="51"/>
      <c r="D61" s="52"/>
      <c r="E61" s="51"/>
      <c r="F61" s="55"/>
      <c r="G61" s="38"/>
      <c r="H61" s="33">
        <f>H62+H63</f>
        <v>1171869</v>
      </c>
    </row>
    <row r="62" spans="1:8" ht="49.5" customHeight="1">
      <c r="A62" s="158">
        <v>1</v>
      </c>
      <c r="B62" s="159" t="s">
        <v>127</v>
      </c>
      <c r="C62" s="51"/>
      <c r="D62" s="52"/>
      <c r="E62" s="51"/>
      <c r="F62" s="55"/>
      <c r="G62" s="38"/>
      <c r="H62" s="38">
        <f>ROUND(2.598%*H49,0)</f>
        <v>543858</v>
      </c>
    </row>
    <row r="63" spans="1:8" ht="34.5" customHeight="1">
      <c r="A63" s="158">
        <v>2</v>
      </c>
      <c r="B63" s="159" t="s">
        <v>39</v>
      </c>
      <c r="C63" s="51"/>
      <c r="D63" s="52"/>
      <c r="E63" s="51"/>
      <c r="F63" s="55"/>
      <c r="G63" s="38"/>
      <c r="H63" s="38">
        <f>ROUND(3%*H49,0)</f>
        <v>628011</v>
      </c>
    </row>
    <row r="64" spans="1:8" ht="24.75" customHeight="1">
      <c r="A64" s="45" t="s">
        <v>52</v>
      </c>
      <c r="B64" s="47" t="s">
        <v>113</v>
      </c>
      <c r="C64" s="45"/>
      <c r="D64" s="46"/>
      <c r="E64" s="65"/>
      <c r="F64" s="48"/>
      <c r="G64" s="49"/>
      <c r="H64" s="33">
        <f>H65+H69+H70</f>
        <v>4781787</v>
      </c>
    </row>
    <row r="65" spans="1:8" ht="24.75" customHeight="1">
      <c r="A65" s="45" t="s">
        <v>10</v>
      </c>
      <c r="B65" s="47" t="s">
        <v>11</v>
      </c>
      <c r="C65" s="45"/>
      <c r="D65" s="46"/>
      <c r="E65" s="65"/>
      <c r="F65" s="48"/>
      <c r="G65" s="49"/>
      <c r="H65" s="33">
        <f>H66</f>
        <v>4403200</v>
      </c>
    </row>
    <row r="66" spans="1:8" ht="24.75" customHeight="1">
      <c r="A66" s="45"/>
      <c r="B66" s="47" t="s">
        <v>12</v>
      </c>
      <c r="C66" s="45"/>
      <c r="D66" s="46"/>
      <c r="E66" s="65"/>
      <c r="F66" s="48"/>
      <c r="G66" s="49"/>
      <c r="H66" s="33">
        <f>SUM(H67:H68)</f>
        <v>4403200</v>
      </c>
    </row>
    <row r="67" spans="1:8" ht="24.75" customHeight="1">
      <c r="A67" s="50" t="s">
        <v>13</v>
      </c>
      <c r="B67" s="39" t="s">
        <v>114</v>
      </c>
      <c r="C67" s="51" t="s">
        <v>84</v>
      </c>
      <c r="D67" s="52">
        <v>10000</v>
      </c>
      <c r="E67" s="51">
        <v>755</v>
      </c>
      <c r="F67" s="68">
        <f>ROUND((D67/E67),1)</f>
        <v>13.2</v>
      </c>
      <c r="G67" s="64">
        <v>215000</v>
      </c>
      <c r="H67" s="38">
        <f>ROUND((F67*G67),0)</f>
        <v>2838000</v>
      </c>
    </row>
    <row r="68" spans="1:8" ht="24.75" customHeight="1">
      <c r="A68" s="50" t="s">
        <v>13</v>
      </c>
      <c r="B68" s="39" t="s">
        <v>24</v>
      </c>
      <c r="C68" s="51" t="s">
        <v>25</v>
      </c>
      <c r="D68" s="52">
        <v>1</v>
      </c>
      <c r="E68" s="51">
        <v>7.28</v>
      </c>
      <c r="F68" s="67">
        <v>7.28</v>
      </c>
      <c r="G68" s="64">
        <v>215000</v>
      </c>
      <c r="H68" s="38">
        <f>ROUND((F68*G68),0)</f>
        <v>1565200</v>
      </c>
    </row>
    <row r="69" spans="1:8" ht="24.75" customHeight="1">
      <c r="A69" s="57" t="s">
        <v>30</v>
      </c>
      <c r="B69" s="58" t="s">
        <v>151</v>
      </c>
      <c r="C69" s="69"/>
      <c r="D69" s="70"/>
      <c r="E69" s="69"/>
      <c r="F69" s="69"/>
      <c r="G69" s="71"/>
      <c r="H69" s="41">
        <f>ROUND(3%*H65,0)</f>
        <v>132096</v>
      </c>
    </row>
    <row r="70" spans="1:8" ht="24.75" customHeight="1">
      <c r="A70" s="57" t="s">
        <v>31</v>
      </c>
      <c r="B70" s="58" t="s">
        <v>36</v>
      </c>
      <c r="C70" s="160"/>
      <c r="D70" s="160"/>
      <c r="E70" s="160"/>
      <c r="F70" s="160"/>
      <c r="G70" s="71"/>
      <c r="H70" s="41">
        <f>H71+H72</f>
        <v>246491</v>
      </c>
    </row>
    <row r="71" spans="1:8" ht="49.5" customHeight="1">
      <c r="A71" s="158">
        <v>1</v>
      </c>
      <c r="B71" s="159" t="s">
        <v>127</v>
      </c>
      <c r="C71" s="69"/>
      <c r="D71" s="70"/>
      <c r="E71" s="69"/>
      <c r="F71" s="69"/>
      <c r="G71" s="71"/>
      <c r="H71" s="161">
        <f>ROUND(2.598%*H65,0)</f>
        <v>114395</v>
      </c>
    </row>
    <row r="72" spans="1:8" ht="34.5" customHeight="1">
      <c r="A72" s="158">
        <v>2</v>
      </c>
      <c r="B72" s="159" t="s">
        <v>39</v>
      </c>
      <c r="C72" s="69"/>
      <c r="D72" s="70"/>
      <c r="E72" s="69"/>
      <c r="F72" s="69"/>
      <c r="G72" s="71"/>
      <c r="H72" s="161">
        <f>ROUND(3%*H65,0)</f>
        <v>132096</v>
      </c>
    </row>
  </sheetData>
  <sheetProtection/>
  <mergeCells count="4">
    <mergeCell ref="A1:B1"/>
    <mergeCell ref="A2:H2"/>
    <mergeCell ref="A6:B6"/>
    <mergeCell ref="A3:H3"/>
  </mergeCells>
  <printOptions/>
  <pageMargins left="0.5" right="0.4" top="0.5" bottom="0.5" header="0.5" footer="0.5"/>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00B0F0"/>
  </sheetPr>
  <dimension ref="A1:F72"/>
  <sheetViews>
    <sheetView zoomScalePageLayoutView="0" workbookViewId="0" topLeftCell="A1">
      <selection activeCell="C14" sqref="C14"/>
    </sheetView>
  </sheetViews>
  <sheetFormatPr defaultColWidth="9.140625" defaultRowHeight="15"/>
  <cols>
    <col min="1" max="1" width="6.7109375" style="153" customWidth="1"/>
    <col min="2" max="2" width="40.7109375" style="152" customWidth="1"/>
    <col min="3" max="3" width="12.7109375" style="152" customWidth="1"/>
    <col min="4" max="4" width="16.7109375" style="152" customWidth="1"/>
    <col min="5" max="5" width="21.8515625" style="152" customWidth="1"/>
    <col min="6" max="6" width="41.28125" style="152" customWidth="1"/>
    <col min="7" max="16384" width="9.140625" style="152" customWidth="1"/>
  </cols>
  <sheetData>
    <row r="1" spans="1:2" s="29" customFormat="1" ht="19.5" customHeight="1">
      <c r="A1" s="233" t="s">
        <v>116</v>
      </c>
      <c r="B1" s="233"/>
    </row>
    <row r="2" spans="1:5" ht="49.5" customHeight="1">
      <c r="A2" s="230" t="s">
        <v>156</v>
      </c>
      <c r="B2" s="230"/>
      <c r="C2" s="230"/>
      <c r="D2" s="230"/>
      <c r="E2" s="230"/>
    </row>
    <row r="3" spans="1:6" s="43" customFormat="1" ht="24.75" customHeight="1">
      <c r="A3" s="229" t="s">
        <v>147</v>
      </c>
      <c r="B3" s="229"/>
      <c r="C3" s="229"/>
      <c r="D3" s="229"/>
      <c r="E3" s="229"/>
      <c r="F3" s="156"/>
    </row>
    <row r="4" ht="19.5" customHeight="1"/>
    <row r="5" spans="1:5" ht="34.5" customHeight="1">
      <c r="A5" s="30" t="s">
        <v>0</v>
      </c>
      <c r="B5" s="30" t="s">
        <v>1</v>
      </c>
      <c r="C5" s="30" t="s">
        <v>53</v>
      </c>
      <c r="D5" s="30" t="s">
        <v>54</v>
      </c>
      <c r="E5" s="30" t="s">
        <v>126</v>
      </c>
    </row>
    <row r="6" spans="1:5" s="154" customFormat="1" ht="24.75" customHeight="1">
      <c r="A6" s="231" t="s">
        <v>8</v>
      </c>
      <c r="B6" s="232"/>
      <c r="C6" s="30"/>
      <c r="D6" s="31">
        <f>D7+D30+D48+D64</f>
        <v>97179165</v>
      </c>
      <c r="E6" s="31">
        <f>E7+E30+E48+E64</f>
        <v>1894993720</v>
      </c>
    </row>
    <row r="7" spans="1:5" s="154" customFormat="1" ht="24.75" customHeight="1">
      <c r="A7" s="30" t="s">
        <v>9</v>
      </c>
      <c r="B7" s="32" t="s">
        <v>110</v>
      </c>
      <c r="C7" s="30"/>
      <c r="D7" s="31">
        <f>D8+D22+D23+D25</f>
        <v>46581076</v>
      </c>
      <c r="E7" s="31">
        <f>E8+E22+E23+E25</f>
        <v>908330983</v>
      </c>
    </row>
    <row r="8" spans="1:5" s="154" customFormat="1" ht="24.75" customHeight="1">
      <c r="A8" s="30" t="s">
        <v>10</v>
      </c>
      <c r="B8" s="32" t="s">
        <v>11</v>
      </c>
      <c r="C8" s="30"/>
      <c r="D8" s="31">
        <f>D9+D18</f>
        <v>41308700</v>
      </c>
      <c r="E8" s="31">
        <f>E9+E18</f>
        <v>805519650</v>
      </c>
    </row>
    <row r="9" spans="1:5" s="154" customFormat="1" ht="24.75" customHeight="1">
      <c r="A9" s="30">
        <v>1</v>
      </c>
      <c r="B9" s="32" t="s">
        <v>12</v>
      </c>
      <c r="C9" s="30"/>
      <c r="D9" s="31">
        <f>SUM(D10:D17)</f>
        <v>26268700</v>
      </c>
      <c r="E9" s="31">
        <f>SUM(E10:E17)</f>
        <v>512239650</v>
      </c>
    </row>
    <row r="10" spans="1:5" ht="24.75" customHeight="1">
      <c r="A10" s="36" t="s">
        <v>13</v>
      </c>
      <c r="B10" s="35" t="s">
        <v>14</v>
      </c>
      <c r="C10" s="36">
        <f>THDT!E7+THDT!E8+THDT!E13+THDT!E14+THDT!E15</f>
        <v>19.5</v>
      </c>
      <c r="D10" s="151">
        <f>'Bieu 2aDG'!H10</f>
        <v>6127500</v>
      </c>
      <c r="E10" s="37">
        <f>ROUND(C10*D10,0)</f>
        <v>119486250</v>
      </c>
    </row>
    <row r="11" spans="1:5" ht="24.75" customHeight="1">
      <c r="A11" s="36" t="s">
        <v>13</v>
      </c>
      <c r="B11" s="35" t="s">
        <v>15</v>
      </c>
      <c r="C11" s="36">
        <f>$C$10</f>
        <v>19.5</v>
      </c>
      <c r="D11" s="151">
        <f>'Bieu 2aDG'!H11</f>
        <v>5826500</v>
      </c>
      <c r="E11" s="37">
        <f aca="true" t="shared" si="0" ref="E11:E17">ROUND(C11*D11,0)</f>
        <v>113616750</v>
      </c>
    </row>
    <row r="12" spans="1:5" ht="24.75" customHeight="1">
      <c r="A12" s="36" t="s">
        <v>13</v>
      </c>
      <c r="B12" s="35" t="s">
        <v>17</v>
      </c>
      <c r="C12" s="36">
        <f aca="true" t="shared" si="1" ref="C12:C29">$C$10</f>
        <v>19.5</v>
      </c>
      <c r="D12" s="151">
        <f>'Bieu 2aDG'!H12</f>
        <v>1978000</v>
      </c>
      <c r="E12" s="37">
        <f t="shared" si="0"/>
        <v>38571000</v>
      </c>
    </row>
    <row r="13" spans="1:5" ht="24.75" customHeight="1">
      <c r="A13" s="36" t="s">
        <v>13</v>
      </c>
      <c r="B13" s="35" t="s">
        <v>18</v>
      </c>
      <c r="C13" s="36">
        <f t="shared" si="1"/>
        <v>19.5</v>
      </c>
      <c r="D13" s="151">
        <f>'Bieu 2aDG'!H13</f>
        <v>2838000</v>
      </c>
      <c r="E13" s="37">
        <f t="shared" si="0"/>
        <v>55341000</v>
      </c>
    </row>
    <row r="14" spans="1:5" ht="24.75" customHeight="1">
      <c r="A14" s="36" t="s">
        <v>13</v>
      </c>
      <c r="B14" s="35" t="s">
        <v>19</v>
      </c>
      <c r="C14" s="36">
        <f t="shared" si="1"/>
        <v>19.5</v>
      </c>
      <c r="D14" s="151">
        <f>'Bieu 2aDG'!H14</f>
        <v>2558500</v>
      </c>
      <c r="E14" s="37">
        <f t="shared" si="0"/>
        <v>49890750</v>
      </c>
    </row>
    <row r="15" spans="1:5" ht="24.75" customHeight="1">
      <c r="A15" s="36" t="s">
        <v>13</v>
      </c>
      <c r="B15" s="35" t="s">
        <v>21</v>
      </c>
      <c r="C15" s="36">
        <f t="shared" si="1"/>
        <v>19.5</v>
      </c>
      <c r="D15" s="151">
        <f>'Bieu 2aDG'!H15</f>
        <v>3526000</v>
      </c>
      <c r="E15" s="37">
        <f t="shared" si="0"/>
        <v>68757000</v>
      </c>
    </row>
    <row r="16" spans="1:5" ht="24.75" customHeight="1">
      <c r="A16" s="36" t="s">
        <v>13</v>
      </c>
      <c r="B16" s="35" t="s">
        <v>22</v>
      </c>
      <c r="C16" s="36">
        <f t="shared" si="1"/>
        <v>19.5</v>
      </c>
      <c r="D16" s="151">
        <f>'Bieu 2aDG'!H16</f>
        <v>1849000</v>
      </c>
      <c r="E16" s="37">
        <f t="shared" si="0"/>
        <v>36055500</v>
      </c>
    </row>
    <row r="17" spans="1:5" ht="24.75" customHeight="1">
      <c r="A17" s="36" t="s">
        <v>13</v>
      </c>
      <c r="B17" s="35" t="s">
        <v>24</v>
      </c>
      <c r="C17" s="36">
        <f t="shared" si="1"/>
        <v>19.5</v>
      </c>
      <c r="D17" s="151">
        <f>'Bieu 2aDG'!H17</f>
        <v>1565200</v>
      </c>
      <c r="E17" s="37">
        <f t="shared" si="0"/>
        <v>30521400</v>
      </c>
    </row>
    <row r="18" spans="1:5" s="154" customFormat="1" ht="24.75" customHeight="1">
      <c r="A18" s="30">
        <v>2</v>
      </c>
      <c r="B18" s="32" t="s">
        <v>26</v>
      </c>
      <c r="C18" s="30"/>
      <c r="D18" s="31">
        <f>SUM(D19:D21)</f>
        <v>15040000</v>
      </c>
      <c r="E18" s="31">
        <f>SUM(E19:E21)</f>
        <v>293280000</v>
      </c>
    </row>
    <row r="19" spans="1:5" ht="24.75" customHeight="1">
      <c r="A19" s="36" t="s">
        <v>13</v>
      </c>
      <c r="B19" s="35" t="s">
        <v>145</v>
      </c>
      <c r="C19" s="36">
        <f t="shared" si="1"/>
        <v>19.5</v>
      </c>
      <c r="D19" s="151">
        <f>'Bieu 2aDG'!H19</f>
        <v>12320000</v>
      </c>
      <c r="E19" s="37">
        <f>ROUND(C19*D19,0)</f>
        <v>240240000</v>
      </c>
    </row>
    <row r="20" spans="1:5" ht="24.75" customHeight="1">
      <c r="A20" s="36" t="s">
        <v>13</v>
      </c>
      <c r="B20" s="35" t="s">
        <v>28</v>
      </c>
      <c r="C20" s="36">
        <f t="shared" si="1"/>
        <v>19.5</v>
      </c>
      <c r="D20" s="151">
        <f>'Bieu 2aDG'!H20</f>
        <v>1760000</v>
      </c>
      <c r="E20" s="37">
        <f>ROUND(C20*D20,0)</f>
        <v>34320000</v>
      </c>
    </row>
    <row r="21" spans="1:5" ht="24.75" customHeight="1">
      <c r="A21" s="36" t="s">
        <v>13</v>
      </c>
      <c r="B21" s="35" t="s">
        <v>138</v>
      </c>
      <c r="C21" s="36">
        <f t="shared" si="1"/>
        <v>19.5</v>
      </c>
      <c r="D21" s="151">
        <f>'Bieu 2aDG'!H21</f>
        <v>960000</v>
      </c>
      <c r="E21" s="37">
        <f>ROUND(C21*D21,0)</f>
        <v>18720000</v>
      </c>
    </row>
    <row r="22" spans="1:5" s="154" customFormat="1" ht="24.75" customHeight="1">
      <c r="A22" s="30" t="s">
        <v>30</v>
      </c>
      <c r="B22" s="32" t="s">
        <v>152</v>
      </c>
      <c r="C22" s="30">
        <f t="shared" si="1"/>
        <v>19.5</v>
      </c>
      <c r="D22" s="31">
        <f>'Bieu 2aDG'!H22</f>
        <v>1239261</v>
      </c>
      <c r="E22" s="40">
        <f>ROUND(C22*D22,0)</f>
        <v>24165590</v>
      </c>
    </row>
    <row r="23" spans="1:5" s="154" customFormat="1" ht="24.75" customHeight="1">
      <c r="A23" s="30" t="s">
        <v>31</v>
      </c>
      <c r="B23" s="32" t="s">
        <v>32</v>
      </c>
      <c r="C23" s="30"/>
      <c r="D23" s="31">
        <f>D24</f>
        <v>1511450</v>
      </c>
      <c r="E23" s="31">
        <f>E24</f>
        <v>29473275</v>
      </c>
    </row>
    <row r="24" spans="1:5" ht="24.75" customHeight="1">
      <c r="A24" s="34" t="s">
        <v>13</v>
      </c>
      <c r="B24" s="35" t="s">
        <v>33</v>
      </c>
      <c r="C24" s="36">
        <f t="shared" si="1"/>
        <v>19.5</v>
      </c>
      <c r="D24" s="151">
        <f>'Bieu 2aDG'!H24</f>
        <v>1511450</v>
      </c>
      <c r="E24" s="37">
        <f>ROUND(C24*D24,0)</f>
        <v>29473275</v>
      </c>
    </row>
    <row r="25" spans="1:5" s="154" customFormat="1" ht="24.75" customHeight="1">
      <c r="A25" s="30" t="s">
        <v>35</v>
      </c>
      <c r="B25" s="32" t="s">
        <v>36</v>
      </c>
      <c r="C25" s="30"/>
      <c r="D25" s="31">
        <f>SUM(D26:D29)</f>
        <v>2521665</v>
      </c>
      <c r="E25" s="31">
        <f>SUM(E26:E29)</f>
        <v>49172468</v>
      </c>
    </row>
    <row r="26" spans="1:5" ht="24.75" customHeight="1">
      <c r="A26" s="36">
        <v>1</v>
      </c>
      <c r="B26" s="35" t="s">
        <v>37</v>
      </c>
      <c r="C26" s="36">
        <f t="shared" si="1"/>
        <v>19.5</v>
      </c>
      <c r="D26" s="151">
        <f>'Bieu 2aDG'!H26</f>
        <v>106360</v>
      </c>
      <c r="E26" s="37">
        <f>ROUND(C26*D26,0)</f>
        <v>2074020</v>
      </c>
    </row>
    <row r="27" spans="1:5" ht="24.75" customHeight="1">
      <c r="A27" s="36">
        <v>2</v>
      </c>
      <c r="B27" s="35" t="s">
        <v>38</v>
      </c>
      <c r="C27" s="36">
        <f t="shared" si="1"/>
        <v>19.5</v>
      </c>
      <c r="D27" s="151">
        <f>'Bieu 2aDG'!H27</f>
        <v>102844</v>
      </c>
      <c r="E27" s="37">
        <f>ROUND(C27*D27,0)</f>
        <v>2005458</v>
      </c>
    </row>
    <row r="28" spans="1:5" ht="34.5" customHeight="1">
      <c r="A28" s="36">
        <v>3</v>
      </c>
      <c r="B28" s="35" t="s">
        <v>127</v>
      </c>
      <c r="C28" s="36">
        <f t="shared" si="1"/>
        <v>19.5</v>
      </c>
      <c r="D28" s="151">
        <f>'Bieu 2aDG'!H28</f>
        <v>1073200</v>
      </c>
      <c r="E28" s="37">
        <f>ROUND(C28*D28,0)</f>
        <v>20927400</v>
      </c>
    </row>
    <row r="29" spans="1:5" ht="34.5" customHeight="1">
      <c r="A29" s="36">
        <v>4</v>
      </c>
      <c r="B29" s="35" t="s">
        <v>39</v>
      </c>
      <c r="C29" s="36">
        <f t="shared" si="1"/>
        <v>19.5</v>
      </c>
      <c r="D29" s="151">
        <f>'Bieu 2aDG'!H29</f>
        <v>1239261</v>
      </c>
      <c r="E29" s="37">
        <f>ROUND(C29*D29,0)</f>
        <v>24165590</v>
      </c>
    </row>
    <row r="30" spans="1:5" s="154" customFormat="1" ht="24.75" customHeight="1">
      <c r="A30" s="30" t="s">
        <v>40</v>
      </c>
      <c r="B30" s="32" t="s">
        <v>111</v>
      </c>
      <c r="C30" s="30"/>
      <c r="D30" s="31">
        <f>D31+D44+D45</f>
        <v>23082722</v>
      </c>
      <c r="E30" s="31">
        <f>E31+E44+E45</f>
        <v>450113079</v>
      </c>
    </row>
    <row r="31" spans="1:5" s="154" customFormat="1" ht="24.75" customHeight="1">
      <c r="A31" s="30" t="s">
        <v>10</v>
      </c>
      <c r="B31" s="32" t="s">
        <v>11</v>
      </c>
      <c r="C31" s="30"/>
      <c r="D31" s="31">
        <f>D32+D41</f>
        <v>21255200</v>
      </c>
      <c r="E31" s="31">
        <f>E32+E41</f>
        <v>414476400</v>
      </c>
    </row>
    <row r="32" spans="1:5" s="154" customFormat="1" ht="24.75" customHeight="1">
      <c r="A32" s="30">
        <v>1</v>
      </c>
      <c r="B32" s="32" t="s">
        <v>12</v>
      </c>
      <c r="C32" s="30"/>
      <c r="D32" s="31">
        <f>SUM(D33:D40)</f>
        <v>17647200</v>
      </c>
      <c r="E32" s="31">
        <f>SUM(E33:E40)</f>
        <v>344120400</v>
      </c>
    </row>
    <row r="33" spans="1:5" ht="24.75" customHeight="1">
      <c r="A33" s="36" t="s">
        <v>13</v>
      </c>
      <c r="B33" s="35" t="s">
        <v>41</v>
      </c>
      <c r="C33" s="36">
        <f aca="true" t="shared" si="2" ref="C33:C40">$C$10</f>
        <v>19.5</v>
      </c>
      <c r="D33" s="151">
        <f>'Bieu 2aDG'!H33</f>
        <v>3526000</v>
      </c>
      <c r="E33" s="37">
        <f aca="true" t="shared" si="3" ref="E33:E40">ROUND(C33*D33,0)</f>
        <v>68757000</v>
      </c>
    </row>
    <row r="34" spans="1:5" ht="24.75" customHeight="1">
      <c r="A34" s="36" t="s">
        <v>13</v>
      </c>
      <c r="B34" s="35" t="s">
        <v>42</v>
      </c>
      <c r="C34" s="36">
        <f t="shared" si="2"/>
        <v>19.5</v>
      </c>
      <c r="D34" s="151">
        <f>'Bieu 2aDG'!H34</f>
        <v>1849000</v>
      </c>
      <c r="E34" s="37">
        <f t="shared" si="3"/>
        <v>36055500</v>
      </c>
    </row>
    <row r="35" spans="1:5" ht="24.75" customHeight="1">
      <c r="A35" s="36" t="s">
        <v>13</v>
      </c>
      <c r="B35" s="35" t="s">
        <v>43</v>
      </c>
      <c r="C35" s="36">
        <f t="shared" si="2"/>
        <v>19.5</v>
      </c>
      <c r="D35" s="151">
        <f>'Bieu 2aDG'!H35</f>
        <v>2838000</v>
      </c>
      <c r="E35" s="37">
        <f t="shared" si="3"/>
        <v>55341000</v>
      </c>
    </row>
    <row r="36" spans="1:5" ht="24.75" customHeight="1">
      <c r="A36" s="36" t="s">
        <v>13</v>
      </c>
      <c r="B36" s="35" t="s">
        <v>44</v>
      </c>
      <c r="C36" s="36">
        <f t="shared" si="2"/>
        <v>19.5</v>
      </c>
      <c r="D36" s="151">
        <f>'Bieu 2aDG'!H36</f>
        <v>559000</v>
      </c>
      <c r="E36" s="37">
        <f t="shared" si="3"/>
        <v>10900500</v>
      </c>
    </row>
    <row r="37" spans="1:5" ht="24.75" customHeight="1">
      <c r="A37" s="36" t="s">
        <v>13</v>
      </c>
      <c r="B37" s="35" t="s">
        <v>45</v>
      </c>
      <c r="C37" s="36">
        <f t="shared" si="2"/>
        <v>19.5</v>
      </c>
      <c r="D37" s="151">
        <f>'Bieu 2aDG'!H37</f>
        <v>2730500</v>
      </c>
      <c r="E37" s="37">
        <f t="shared" si="3"/>
        <v>53244750</v>
      </c>
    </row>
    <row r="38" spans="1:5" ht="24.75" customHeight="1">
      <c r="A38" s="36" t="s">
        <v>13</v>
      </c>
      <c r="B38" s="35" t="s">
        <v>47</v>
      </c>
      <c r="C38" s="36">
        <f t="shared" si="2"/>
        <v>19.5</v>
      </c>
      <c r="D38" s="151">
        <f>'Bieu 2aDG'!H38</f>
        <v>1849000</v>
      </c>
      <c r="E38" s="37">
        <f t="shared" si="3"/>
        <v>36055500</v>
      </c>
    </row>
    <row r="39" spans="1:5" ht="24.75" customHeight="1">
      <c r="A39" s="36" t="s">
        <v>13</v>
      </c>
      <c r="B39" s="35" t="s">
        <v>48</v>
      </c>
      <c r="C39" s="36">
        <f t="shared" si="2"/>
        <v>19.5</v>
      </c>
      <c r="D39" s="151">
        <f>'Bieu 2aDG'!H39</f>
        <v>2730500</v>
      </c>
      <c r="E39" s="37">
        <f t="shared" si="3"/>
        <v>53244750</v>
      </c>
    </row>
    <row r="40" spans="1:5" ht="24.75" customHeight="1">
      <c r="A40" s="36" t="s">
        <v>13</v>
      </c>
      <c r="B40" s="35" t="s">
        <v>24</v>
      </c>
      <c r="C40" s="36">
        <f t="shared" si="2"/>
        <v>19.5</v>
      </c>
      <c r="D40" s="151">
        <f>'Bieu 2aDG'!H40</f>
        <v>1565200</v>
      </c>
      <c r="E40" s="37">
        <f t="shared" si="3"/>
        <v>30521400</v>
      </c>
    </row>
    <row r="41" spans="1:5" s="154" customFormat="1" ht="24.75" customHeight="1">
      <c r="A41" s="30">
        <v>2</v>
      </c>
      <c r="B41" s="32" t="s">
        <v>26</v>
      </c>
      <c r="C41" s="30"/>
      <c r="D41" s="31">
        <f>SUM(D42:D43)</f>
        <v>3608000</v>
      </c>
      <c r="E41" s="31">
        <f>SUM(E42:E43)</f>
        <v>70356000</v>
      </c>
    </row>
    <row r="42" spans="1:5" ht="24.75" customHeight="1">
      <c r="A42" s="36" t="s">
        <v>13</v>
      </c>
      <c r="B42" s="35" t="s">
        <v>145</v>
      </c>
      <c r="C42" s="36">
        <f>$C$10</f>
        <v>19.5</v>
      </c>
      <c r="D42" s="151">
        <f>'Bieu 2aDG'!H42</f>
        <v>1848000</v>
      </c>
      <c r="E42" s="37">
        <f>ROUND(C42*D42,0)</f>
        <v>36036000</v>
      </c>
    </row>
    <row r="43" spans="1:5" ht="24.75" customHeight="1">
      <c r="A43" s="36" t="s">
        <v>13</v>
      </c>
      <c r="B43" s="35" t="s">
        <v>49</v>
      </c>
      <c r="C43" s="36">
        <f>$C$10</f>
        <v>19.5</v>
      </c>
      <c r="D43" s="151">
        <f>'Bieu 2aDG'!H43</f>
        <v>1760000</v>
      </c>
      <c r="E43" s="37">
        <f>ROUND(C43*D43,0)</f>
        <v>34320000</v>
      </c>
    </row>
    <row r="44" spans="1:5" s="154" customFormat="1" ht="24.75" customHeight="1">
      <c r="A44" s="30" t="s">
        <v>30</v>
      </c>
      <c r="B44" s="32" t="s">
        <v>152</v>
      </c>
      <c r="C44" s="30">
        <f>$C$10</f>
        <v>19.5</v>
      </c>
      <c r="D44" s="31">
        <f>'Bieu 2aDG'!H44</f>
        <v>637656</v>
      </c>
      <c r="E44" s="40">
        <f>ROUND(C44*D44,0)</f>
        <v>12434292</v>
      </c>
    </row>
    <row r="45" spans="1:5" s="154" customFormat="1" ht="24.75" customHeight="1">
      <c r="A45" s="30" t="s">
        <v>31</v>
      </c>
      <c r="B45" s="32" t="s">
        <v>36</v>
      </c>
      <c r="C45" s="30"/>
      <c r="D45" s="31">
        <f>SUM(D46:D47)</f>
        <v>1189866</v>
      </c>
      <c r="E45" s="31">
        <f>SUM(E46:E47)</f>
        <v>23202387</v>
      </c>
    </row>
    <row r="46" spans="1:5" ht="34.5" customHeight="1">
      <c r="A46" s="36">
        <v>1</v>
      </c>
      <c r="B46" s="35" t="s">
        <v>127</v>
      </c>
      <c r="C46" s="36">
        <f>$C$10</f>
        <v>19.5</v>
      </c>
      <c r="D46" s="151">
        <f>'Bieu 2aDG'!H46</f>
        <v>552210</v>
      </c>
      <c r="E46" s="37">
        <f>ROUND(C46*D46,0)</f>
        <v>10768095</v>
      </c>
    </row>
    <row r="47" spans="1:5" ht="34.5" customHeight="1">
      <c r="A47" s="36">
        <v>2</v>
      </c>
      <c r="B47" s="35" t="s">
        <v>39</v>
      </c>
      <c r="C47" s="36">
        <f>$C$10</f>
        <v>19.5</v>
      </c>
      <c r="D47" s="151">
        <f>'Bieu 2aDG'!H47</f>
        <v>637656</v>
      </c>
      <c r="E47" s="37">
        <f>ROUND(C47*D47,0)</f>
        <v>12434292</v>
      </c>
    </row>
    <row r="48" spans="1:5" s="154" customFormat="1" ht="24.75" customHeight="1">
      <c r="A48" s="30" t="s">
        <v>51</v>
      </c>
      <c r="B48" s="32" t="s">
        <v>112</v>
      </c>
      <c r="C48" s="30"/>
      <c r="D48" s="31">
        <f>D49+D60+D61</f>
        <v>22733580</v>
      </c>
      <c r="E48" s="31">
        <f>E49+E60+E61</f>
        <v>443304811</v>
      </c>
    </row>
    <row r="49" spans="1:5" s="154" customFormat="1" ht="24.75" customHeight="1">
      <c r="A49" s="30" t="s">
        <v>10</v>
      </c>
      <c r="B49" s="32" t="s">
        <v>11</v>
      </c>
      <c r="C49" s="30"/>
      <c r="D49" s="31">
        <f>D50+D58</f>
        <v>20933700</v>
      </c>
      <c r="E49" s="31">
        <f>E50+E58</f>
        <v>408207150</v>
      </c>
    </row>
    <row r="50" spans="1:5" s="154" customFormat="1" ht="24.75" customHeight="1">
      <c r="A50" s="30">
        <v>1</v>
      </c>
      <c r="B50" s="32" t="s">
        <v>12</v>
      </c>
      <c r="C50" s="30"/>
      <c r="D50" s="31">
        <f>SUM(D51:D57)</f>
        <v>19173700</v>
      </c>
      <c r="E50" s="31">
        <f>SUM(E51:E57)</f>
        <v>373887150</v>
      </c>
    </row>
    <row r="51" spans="1:5" ht="24.75" customHeight="1">
      <c r="A51" s="36" t="s">
        <v>13</v>
      </c>
      <c r="B51" s="35" t="s">
        <v>41</v>
      </c>
      <c r="C51" s="36">
        <f aca="true" t="shared" si="4" ref="C51:C57">$C$10</f>
        <v>19.5</v>
      </c>
      <c r="D51" s="151">
        <f>'Bieu 2aDG'!H51</f>
        <v>2988500</v>
      </c>
      <c r="E51" s="37">
        <f aca="true" t="shared" si="5" ref="E51:E59">ROUND(C51*D51,0)</f>
        <v>58275750</v>
      </c>
    </row>
    <row r="52" spans="1:5" ht="24.75" customHeight="1">
      <c r="A52" s="36" t="s">
        <v>13</v>
      </c>
      <c r="B52" s="35" t="s">
        <v>42</v>
      </c>
      <c r="C52" s="36">
        <f t="shared" si="4"/>
        <v>19.5</v>
      </c>
      <c r="D52" s="151">
        <f>'Bieu 2aDG'!H52</f>
        <v>3053000</v>
      </c>
      <c r="E52" s="37">
        <f t="shared" si="5"/>
        <v>59533500</v>
      </c>
    </row>
    <row r="53" spans="1:5" ht="24.75" customHeight="1">
      <c r="A53" s="36" t="s">
        <v>13</v>
      </c>
      <c r="B53" s="35" t="s">
        <v>43</v>
      </c>
      <c r="C53" s="36">
        <f t="shared" si="4"/>
        <v>19.5</v>
      </c>
      <c r="D53" s="151">
        <f>'Bieu 2aDG'!H53</f>
        <v>2838000</v>
      </c>
      <c r="E53" s="37">
        <f t="shared" si="5"/>
        <v>55341000</v>
      </c>
    </row>
    <row r="54" spans="1:5" ht="24.75" customHeight="1">
      <c r="A54" s="36" t="s">
        <v>13</v>
      </c>
      <c r="B54" s="35" t="s">
        <v>45</v>
      </c>
      <c r="C54" s="36">
        <f t="shared" si="4"/>
        <v>19.5</v>
      </c>
      <c r="D54" s="151">
        <f>'Bieu 2aDG'!H54</f>
        <v>2838000</v>
      </c>
      <c r="E54" s="37">
        <f t="shared" si="5"/>
        <v>55341000</v>
      </c>
    </row>
    <row r="55" spans="1:5" ht="24.75" customHeight="1">
      <c r="A55" s="36" t="s">
        <v>13</v>
      </c>
      <c r="B55" s="35" t="s">
        <v>47</v>
      </c>
      <c r="C55" s="36">
        <f t="shared" si="4"/>
        <v>19.5</v>
      </c>
      <c r="D55" s="151">
        <f>'Bieu 2aDG'!H55</f>
        <v>3053000</v>
      </c>
      <c r="E55" s="37">
        <f t="shared" si="5"/>
        <v>59533500</v>
      </c>
    </row>
    <row r="56" spans="1:5" ht="24.75" customHeight="1">
      <c r="A56" s="36" t="s">
        <v>13</v>
      </c>
      <c r="B56" s="35" t="s">
        <v>48</v>
      </c>
      <c r="C56" s="36">
        <f t="shared" si="4"/>
        <v>19.5</v>
      </c>
      <c r="D56" s="151">
        <f>'Bieu 2aDG'!H56</f>
        <v>2838000</v>
      </c>
      <c r="E56" s="37">
        <f t="shared" si="5"/>
        <v>55341000</v>
      </c>
    </row>
    <row r="57" spans="1:5" ht="24.75" customHeight="1">
      <c r="A57" s="36" t="s">
        <v>13</v>
      </c>
      <c r="B57" s="35" t="s">
        <v>24</v>
      </c>
      <c r="C57" s="36">
        <f t="shared" si="4"/>
        <v>19.5</v>
      </c>
      <c r="D57" s="151">
        <f>'Bieu 2aDG'!H57</f>
        <v>1565200</v>
      </c>
      <c r="E57" s="37">
        <f t="shared" si="5"/>
        <v>30521400</v>
      </c>
    </row>
    <row r="58" spans="1:5" s="154" customFormat="1" ht="24.75" customHeight="1">
      <c r="A58" s="30">
        <v>2</v>
      </c>
      <c r="B58" s="32" t="s">
        <v>26</v>
      </c>
      <c r="C58" s="30"/>
      <c r="D58" s="31">
        <f>D59</f>
        <v>1760000</v>
      </c>
      <c r="E58" s="31">
        <f>E59</f>
        <v>34320000</v>
      </c>
    </row>
    <row r="59" spans="1:5" ht="24.75" customHeight="1">
      <c r="A59" s="36" t="s">
        <v>13</v>
      </c>
      <c r="B59" s="35" t="s">
        <v>49</v>
      </c>
      <c r="C59" s="36">
        <f>$C$10</f>
        <v>19.5</v>
      </c>
      <c r="D59" s="151">
        <f>'Bieu 2aDG'!H59</f>
        <v>1760000</v>
      </c>
      <c r="E59" s="37">
        <f t="shared" si="5"/>
        <v>34320000</v>
      </c>
    </row>
    <row r="60" spans="1:5" s="154" customFormat="1" ht="24.75" customHeight="1">
      <c r="A60" s="30" t="s">
        <v>30</v>
      </c>
      <c r="B60" s="32" t="s">
        <v>152</v>
      </c>
      <c r="C60" s="30">
        <f>$C$10</f>
        <v>19.5</v>
      </c>
      <c r="D60" s="31">
        <f>'Bieu 2aDG'!H60</f>
        <v>628011</v>
      </c>
      <c r="E60" s="40">
        <f>ROUND(C60*D60,0)</f>
        <v>12246215</v>
      </c>
    </row>
    <row r="61" spans="1:5" s="154" customFormat="1" ht="24.75" customHeight="1">
      <c r="A61" s="30" t="s">
        <v>31</v>
      </c>
      <c r="B61" s="32" t="s">
        <v>36</v>
      </c>
      <c r="C61" s="30"/>
      <c r="D61" s="31">
        <f>SUM(D62:D63)</f>
        <v>1171869</v>
      </c>
      <c r="E61" s="31">
        <f>SUM(E62:E63)</f>
        <v>22851446</v>
      </c>
    </row>
    <row r="62" spans="1:5" ht="34.5" customHeight="1">
      <c r="A62" s="36">
        <v>1</v>
      </c>
      <c r="B62" s="35" t="s">
        <v>127</v>
      </c>
      <c r="C62" s="36">
        <f>$C$10</f>
        <v>19.5</v>
      </c>
      <c r="D62" s="151">
        <f>'Bieu 2aDG'!H62</f>
        <v>543858</v>
      </c>
      <c r="E62" s="37">
        <f>ROUND(C62*D62,0)</f>
        <v>10605231</v>
      </c>
    </row>
    <row r="63" spans="1:5" ht="34.5" customHeight="1">
      <c r="A63" s="36">
        <v>2</v>
      </c>
      <c r="B63" s="35" t="s">
        <v>39</v>
      </c>
      <c r="C63" s="36">
        <f>$C$10</f>
        <v>19.5</v>
      </c>
      <c r="D63" s="151">
        <f>'Bieu 2aDG'!H63</f>
        <v>628011</v>
      </c>
      <c r="E63" s="37">
        <f>ROUND(C63*D63,0)</f>
        <v>12246215</v>
      </c>
    </row>
    <row r="64" spans="1:5" s="154" customFormat="1" ht="24.75" customHeight="1">
      <c r="A64" s="30" t="s">
        <v>52</v>
      </c>
      <c r="B64" s="32" t="s">
        <v>113</v>
      </c>
      <c r="C64" s="30"/>
      <c r="D64" s="31">
        <f>D65+D69+D70</f>
        <v>4781787</v>
      </c>
      <c r="E64" s="31">
        <f>E65+E69+E70</f>
        <v>93244847</v>
      </c>
    </row>
    <row r="65" spans="1:5" s="154" customFormat="1" ht="24.75" customHeight="1">
      <c r="A65" s="30" t="s">
        <v>10</v>
      </c>
      <c r="B65" s="32" t="s">
        <v>11</v>
      </c>
      <c r="C65" s="30"/>
      <c r="D65" s="31">
        <f>D66</f>
        <v>4403200</v>
      </c>
      <c r="E65" s="31">
        <f>E66</f>
        <v>85862400</v>
      </c>
    </row>
    <row r="66" spans="1:5" s="154" customFormat="1" ht="24.75" customHeight="1">
      <c r="A66" s="120">
        <v>1</v>
      </c>
      <c r="B66" s="32" t="s">
        <v>12</v>
      </c>
      <c r="C66" s="30"/>
      <c r="D66" s="31">
        <f>D67+D68</f>
        <v>4403200</v>
      </c>
      <c r="E66" s="31">
        <f>E67+E68</f>
        <v>85862400</v>
      </c>
    </row>
    <row r="67" spans="1:5" ht="24.75" customHeight="1">
      <c r="A67" s="36" t="s">
        <v>13</v>
      </c>
      <c r="B67" s="35" t="s">
        <v>114</v>
      </c>
      <c r="C67" s="36">
        <f>$C$10</f>
        <v>19.5</v>
      </c>
      <c r="D67" s="151">
        <f>'Bieu 2aDG'!H67</f>
        <v>2838000</v>
      </c>
      <c r="E67" s="37">
        <f>ROUND(C67*D67,0)</f>
        <v>55341000</v>
      </c>
    </row>
    <row r="68" spans="1:5" ht="24.75" customHeight="1">
      <c r="A68" s="36" t="s">
        <v>13</v>
      </c>
      <c r="B68" s="35" t="s">
        <v>24</v>
      </c>
      <c r="C68" s="36">
        <f>$C$10</f>
        <v>19.5</v>
      </c>
      <c r="D68" s="151">
        <f>'Bieu 2aDG'!H68</f>
        <v>1565200</v>
      </c>
      <c r="E68" s="37">
        <f>ROUND(C68*D68,0)</f>
        <v>30521400</v>
      </c>
    </row>
    <row r="69" spans="1:5" s="154" customFormat="1" ht="24.75" customHeight="1">
      <c r="A69" s="30" t="s">
        <v>30</v>
      </c>
      <c r="B69" s="32" t="s">
        <v>151</v>
      </c>
      <c r="C69" s="30">
        <f>$C$10</f>
        <v>19.5</v>
      </c>
      <c r="D69" s="31">
        <f>'Bieu 2aDG'!H69</f>
        <v>132096</v>
      </c>
      <c r="E69" s="40">
        <f>ROUND(C69*D69,0)</f>
        <v>2575872</v>
      </c>
    </row>
    <row r="70" spans="1:5" s="154" customFormat="1" ht="24.75" customHeight="1">
      <c r="A70" s="30" t="s">
        <v>31</v>
      </c>
      <c r="B70" s="32" t="s">
        <v>36</v>
      </c>
      <c r="C70" s="30"/>
      <c r="D70" s="31">
        <f>SUM(D71:D72)</f>
        <v>246491</v>
      </c>
      <c r="E70" s="31">
        <f>SUM(E71:E72)</f>
        <v>4806575</v>
      </c>
    </row>
    <row r="71" spans="1:5" ht="34.5" customHeight="1">
      <c r="A71" s="36">
        <v>1</v>
      </c>
      <c r="B71" s="35" t="s">
        <v>127</v>
      </c>
      <c r="C71" s="36">
        <f>$C$10</f>
        <v>19.5</v>
      </c>
      <c r="D71" s="151">
        <f>'Bieu 2aDG'!H71</f>
        <v>114395</v>
      </c>
      <c r="E71" s="37">
        <f>ROUND(C71*D71,0)</f>
        <v>2230703</v>
      </c>
    </row>
    <row r="72" spans="1:5" ht="34.5" customHeight="1">
      <c r="A72" s="36">
        <v>2</v>
      </c>
      <c r="B72" s="35" t="s">
        <v>39</v>
      </c>
      <c r="C72" s="36">
        <f>$C$10</f>
        <v>19.5</v>
      </c>
      <c r="D72" s="151">
        <f>'Bieu 2aDG'!H72</f>
        <v>132096</v>
      </c>
      <c r="E72" s="37">
        <f>ROUND(C72*D72,0)</f>
        <v>2575872</v>
      </c>
    </row>
  </sheetData>
  <sheetProtection/>
  <mergeCells count="4">
    <mergeCell ref="A2:E2"/>
    <mergeCell ref="A6:B6"/>
    <mergeCell ref="A1:B1"/>
    <mergeCell ref="A3:E3"/>
  </mergeCells>
  <printOptions/>
  <pageMargins left="0.5" right="0.4" top="0.5" bottom="0.5" header="0.5" footer="0.5"/>
  <pageSetup horizontalDpi="600" verticalDpi="600" orientation="portrait" paperSize="9" scale="95" r:id="rId1"/>
  <ignoredErrors>
    <ignoredError sqref="E10:E72" formula="1"/>
  </ignoredErrors>
</worksheet>
</file>

<file path=xl/worksheets/sheet6.xml><?xml version="1.0" encoding="utf-8"?>
<worksheet xmlns="http://schemas.openxmlformats.org/spreadsheetml/2006/main" xmlns:r="http://schemas.openxmlformats.org/officeDocument/2006/relationships">
  <sheetPr>
    <tabColor rgb="FF00B0F0"/>
  </sheetPr>
  <dimension ref="A1:H72"/>
  <sheetViews>
    <sheetView zoomScalePageLayoutView="0" workbookViewId="0" topLeftCell="A22">
      <selection activeCell="C36" sqref="C36"/>
    </sheetView>
  </sheetViews>
  <sheetFormatPr defaultColWidth="9.140625" defaultRowHeight="15"/>
  <cols>
    <col min="1" max="1" width="6.7109375" style="153" customWidth="1"/>
    <col min="2" max="2" width="40.7109375" style="152" customWidth="1"/>
    <col min="3" max="3" width="12.7109375" style="152" customWidth="1"/>
    <col min="4" max="4" width="16.7109375" style="152" customWidth="1"/>
    <col min="5" max="5" width="21.8515625" style="152" customWidth="1"/>
    <col min="6" max="6" width="31.8515625" style="152" customWidth="1"/>
    <col min="7" max="16384" width="9.140625" style="152" customWidth="1"/>
  </cols>
  <sheetData>
    <row r="1" spans="1:2" s="29" customFormat="1" ht="19.5" customHeight="1">
      <c r="A1" s="233" t="s">
        <v>155</v>
      </c>
      <c r="B1" s="233"/>
    </row>
    <row r="2" spans="1:5" ht="49.5" customHeight="1">
      <c r="A2" s="230" t="s">
        <v>156</v>
      </c>
      <c r="B2" s="230"/>
      <c r="C2" s="230"/>
      <c r="D2" s="230"/>
      <c r="E2" s="230"/>
    </row>
    <row r="3" spans="1:8" s="43" customFormat="1" ht="24.75" customHeight="1">
      <c r="A3" s="229" t="s">
        <v>148</v>
      </c>
      <c r="B3" s="229"/>
      <c r="C3" s="229"/>
      <c r="D3" s="229"/>
      <c r="E3" s="229"/>
      <c r="F3" s="156"/>
      <c r="G3" s="156"/>
      <c r="H3" s="156"/>
    </row>
    <row r="4" ht="19.5" customHeight="1"/>
    <row r="5" spans="1:5" ht="34.5" customHeight="1">
      <c r="A5" s="30" t="s">
        <v>0</v>
      </c>
      <c r="B5" s="30" t="s">
        <v>1</v>
      </c>
      <c r="C5" s="30" t="s">
        <v>53</v>
      </c>
      <c r="D5" s="30" t="s">
        <v>54</v>
      </c>
      <c r="E5" s="30" t="s">
        <v>126</v>
      </c>
    </row>
    <row r="6" spans="1:5" s="154" customFormat="1" ht="24.75" customHeight="1">
      <c r="A6" s="231" t="s">
        <v>8</v>
      </c>
      <c r="B6" s="232"/>
      <c r="C6" s="30"/>
      <c r="D6" s="31">
        <f>D7+D30+D48+D64</f>
        <v>94175291</v>
      </c>
      <c r="E6" s="31">
        <f>E7+E30+E48+E64</f>
        <v>988840559</v>
      </c>
    </row>
    <row r="7" spans="1:5" s="154" customFormat="1" ht="24.75" customHeight="1">
      <c r="A7" s="30" t="s">
        <v>9</v>
      </c>
      <c r="B7" s="32" t="s">
        <v>110</v>
      </c>
      <c r="C7" s="30"/>
      <c r="D7" s="31">
        <f>D8+D22+D23+D25</f>
        <v>43968155</v>
      </c>
      <c r="E7" s="31">
        <f>E8+E22+E23+E25</f>
        <v>461665629</v>
      </c>
    </row>
    <row r="8" spans="1:6" s="154" customFormat="1" ht="24.75" customHeight="1">
      <c r="A8" s="30" t="s">
        <v>10</v>
      </c>
      <c r="B8" s="32" t="s">
        <v>11</v>
      </c>
      <c r="C8" s="30"/>
      <c r="D8" s="31">
        <f>D9+D18</f>
        <v>38908700</v>
      </c>
      <c r="E8" s="31">
        <f>E9+E18</f>
        <v>408541350</v>
      </c>
      <c r="F8" s="172"/>
    </row>
    <row r="9" spans="1:5" s="154" customFormat="1" ht="24.75" customHeight="1">
      <c r="A9" s="30">
        <v>1</v>
      </c>
      <c r="B9" s="32" t="s">
        <v>12</v>
      </c>
      <c r="C9" s="30"/>
      <c r="D9" s="31">
        <f>SUM(D10:D17)</f>
        <v>26268700</v>
      </c>
      <c r="E9" s="31">
        <f>SUM(E10:E17)</f>
        <v>275821350</v>
      </c>
    </row>
    <row r="10" spans="1:5" ht="24.75" customHeight="1">
      <c r="A10" s="36" t="s">
        <v>13</v>
      </c>
      <c r="B10" s="35" t="s">
        <v>14</v>
      </c>
      <c r="C10" s="36">
        <f>THDT!E9+THDT!E10+THDT!E11</f>
        <v>10.5</v>
      </c>
      <c r="D10" s="151">
        <f>'Bieu 2bDG'!H10</f>
        <v>6127500</v>
      </c>
      <c r="E10" s="37">
        <f>ROUND(C10*D10,0)</f>
        <v>64338750</v>
      </c>
    </row>
    <row r="11" spans="1:5" ht="24.75" customHeight="1">
      <c r="A11" s="36" t="s">
        <v>13</v>
      </c>
      <c r="B11" s="35" t="s">
        <v>15</v>
      </c>
      <c r="C11" s="36">
        <f>$C$10</f>
        <v>10.5</v>
      </c>
      <c r="D11" s="151">
        <f>'Bieu 2bDG'!H11</f>
        <v>5826500</v>
      </c>
      <c r="E11" s="37">
        <f aca="true" t="shared" si="0" ref="E11:E17">ROUND(C11*D11,0)</f>
        <v>61178250</v>
      </c>
    </row>
    <row r="12" spans="1:5" ht="24.75" customHeight="1">
      <c r="A12" s="36" t="s">
        <v>13</v>
      </c>
      <c r="B12" s="35" t="s">
        <v>17</v>
      </c>
      <c r="C12" s="36">
        <f aca="true" t="shared" si="1" ref="C12:C29">$C$10</f>
        <v>10.5</v>
      </c>
      <c r="D12" s="151">
        <f>'Bieu 2bDG'!H12</f>
        <v>1978000</v>
      </c>
      <c r="E12" s="37">
        <f t="shared" si="0"/>
        <v>20769000</v>
      </c>
    </row>
    <row r="13" spans="1:5" ht="24.75" customHeight="1">
      <c r="A13" s="36" t="s">
        <v>13</v>
      </c>
      <c r="B13" s="35" t="s">
        <v>18</v>
      </c>
      <c r="C13" s="36">
        <f t="shared" si="1"/>
        <v>10.5</v>
      </c>
      <c r="D13" s="151">
        <f>'Bieu 2bDG'!H13</f>
        <v>2838000</v>
      </c>
      <c r="E13" s="37">
        <f t="shared" si="0"/>
        <v>29799000</v>
      </c>
    </row>
    <row r="14" spans="1:5" ht="24.75" customHeight="1">
      <c r="A14" s="36" t="s">
        <v>13</v>
      </c>
      <c r="B14" s="35" t="s">
        <v>19</v>
      </c>
      <c r="C14" s="36">
        <f t="shared" si="1"/>
        <v>10.5</v>
      </c>
      <c r="D14" s="151">
        <f>'Bieu 2bDG'!H14</f>
        <v>2558500</v>
      </c>
      <c r="E14" s="37">
        <f t="shared" si="0"/>
        <v>26864250</v>
      </c>
    </row>
    <row r="15" spans="1:5" ht="24.75" customHeight="1">
      <c r="A15" s="36" t="s">
        <v>13</v>
      </c>
      <c r="B15" s="35" t="s">
        <v>21</v>
      </c>
      <c r="C15" s="36">
        <f t="shared" si="1"/>
        <v>10.5</v>
      </c>
      <c r="D15" s="151">
        <f>'Bieu 2bDG'!H15</f>
        <v>3526000</v>
      </c>
      <c r="E15" s="37">
        <f t="shared" si="0"/>
        <v>37023000</v>
      </c>
    </row>
    <row r="16" spans="1:5" ht="24.75" customHeight="1">
      <c r="A16" s="36" t="s">
        <v>13</v>
      </c>
      <c r="B16" s="35" t="s">
        <v>22</v>
      </c>
      <c r="C16" s="36">
        <f t="shared" si="1"/>
        <v>10.5</v>
      </c>
      <c r="D16" s="151">
        <f>'Bieu 2bDG'!H16</f>
        <v>1849000</v>
      </c>
      <c r="E16" s="37">
        <f t="shared" si="0"/>
        <v>19414500</v>
      </c>
    </row>
    <row r="17" spans="1:5" ht="24.75" customHeight="1">
      <c r="A17" s="36" t="s">
        <v>13</v>
      </c>
      <c r="B17" s="35" t="s">
        <v>24</v>
      </c>
      <c r="C17" s="36">
        <f t="shared" si="1"/>
        <v>10.5</v>
      </c>
      <c r="D17" s="151">
        <f>'Bieu 2bDG'!H17</f>
        <v>1565200</v>
      </c>
      <c r="E17" s="37">
        <f t="shared" si="0"/>
        <v>16434600</v>
      </c>
    </row>
    <row r="18" spans="1:5" s="154" customFormat="1" ht="24.75" customHeight="1">
      <c r="A18" s="30">
        <v>2</v>
      </c>
      <c r="B18" s="32" t="s">
        <v>26</v>
      </c>
      <c r="C18" s="30"/>
      <c r="D18" s="31">
        <f>SUM(D19:D21)</f>
        <v>12640000</v>
      </c>
      <c r="E18" s="31">
        <f>SUM(E19:E21)</f>
        <v>132720000</v>
      </c>
    </row>
    <row r="19" spans="1:5" ht="24.75" customHeight="1">
      <c r="A19" s="36" t="s">
        <v>13</v>
      </c>
      <c r="B19" s="35" t="s">
        <v>140</v>
      </c>
      <c r="C19" s="36">
        <f t="shared" si="1"/>
        <v>10.5</v>
      </c>
      <c r="D19" s="151">
        <f>'Bieu 2bDG'!H19</f>
        <v>9920000</v>
      </c>
      <c r="E19" s="37">
        <f>ROUND(C19*D19,0)</f>
        <v>104160000</v>
      </c>
    </row>
    <row r="20" spans="1:5" ht="24.75" customHeight="1">
      <c r="A20" s="36" t="s">
        <v>13</v>
      </c>
      <c r="B20" s="35" t="s">
        <v>28</v>
      </c>
      <c r="C20" s="36">
        <f t="shared" si="1"/>
        <v>10.5</v>
      </c>
      <c r="D20" s="151">
        <f>'Bieu 2bDG'!H20</f>
        <v>1760000</v>
      </c>
      <c r="E20" s="37">
        <f>ROUND(C20*D20,0)</f>
        <v>18480000</v>
      </c>
    </row>
    <row r="21" spans="1:5" ht="24.75" customHeight="1">
      <c r="A21" s="36" t="s">
        <v>13</v>
      </c>
      <c r="B21" s="35" t="s">
        <v>138</v>
      </c>
      <c r="C21" s="36">
        <f t="shared" si="1"/>
        <v>10.5</v>
      </c>
      <c r="D21" s="151">
        <f>'Bieu 2bDG'!H21</f>
        <v>960000</v>
      </c>
      <c r="E21" s="37">
        <f>ROUND(C21*D21,0)</f>
        <v>10080000</v>
      </c>
    </row>
    <row r="22" spans="1:5" s="154" customFormat="1" ht="24.75" customHeight="1">
      <c r="A22" s="30" t="s">
        <v>30</v>
      </c>
      <c r="B22" s="32" t="s">
        <v>152</v>
      </c>
      <c r="C22" s="30">
        <f t="shared" si="1"/>
        <v>10.5</v>
      </c>
      <c r="D22" s="31">
        <f>'Bieu 2bDG'!H22</f>
        <v>1167261</v>
      </c>
      <c r="E22" s="40">
        <f>ROUND(C22*D22,0)</f>
        <v>12256241</v>
      </c>
    </row>
    <row r="23" spans="1:5" s="154" customFormat="1" ht="24.75" customHeight="1">
      <c r="A23" s="30" t="s">
        <v>31</v>
      </c>
      <c r="B23" s="32" t="s">
        <v>32</v>
      </c>
      <c r="C23" s="30"/>
      <c r="D23" s="31">
        <f>D24</f>
        <v>1511450</v>
      </c>
      <c r="E23" s="31">
        <f>E24</f>
        <v>15870225</v>
      </c>
    </row>
    <row r="24" spans="1:5" ht="24.75" customHeight="1">
      <c r="A24" s="34" t="s">
        <v>13</v>
      </c>
      <c r="B24" s="35" t="s">
        <v>33</v>
      </c>
      <c r="C24" s="36">
        <f t="shared" si="1"/>
        <v>10.5</v>
      </c>
      <c r="D24" s="151">
        <f>'Bieu 2bDG'!H24</f>
        <v>1511450</v>
      </c>
      <c r="E24" s="37">
        <f>ROUND(C24*D24,0)</f>
        <v>15870225</v>
      </c>
    </row>
    <row r="25" spans="1:5" s="154" customFormat="1" ht="24.75" customHeight="1">
      <c r="A25" s="30" t="s">
        <v>35</v>
      </c>
      <c r="B25" s="32" t="s">
        <v>36</v>
      </c>
      <c r="C25" s="30"/>
      <c r="D25" s="31">
        <f>SUM(D26:D29)</f>
        <v>2380744</v>
      </c>
      <c r="E25" s="31">
        <f>SUM(E26:E29)</f>
        <v>24997813</v>
      </c>
    </row>
    <row r="26" spans="1:5" ht="24.75" customHeight="1">
      <c r="A26" s="36">
        <v>1</v>
      </c>
      <c r="B26" s="35" t="s">
        <v>37</v>
      </c>
      <c r="C26" s="36">
        <f t="shared" si="1"/>
        <v>10.5</v>
      </c>
      <c r="D26" s="151">
        <f>'Bieu 2bDG'!H26</f>
        <v>103020</v>
      </c>
      <c r="E26" s="37">
        <f>ROUND(C26*D26,0)</f>
        <v>1081710</v>
      </c>
    </row>
    <row r="27" spans="1:5" ht="24.75" customHeight="1">
      <c r="A27" s="36">
        <v>2</v>
      </c>
      <c r="B27" s="35" t="s">
        <v>38</v>
      </c>
      <c r="C27" s="36">
        <f t="shared" si="1"/>
        <v>10.5</v>
      </c>
      <c r="D27" s="151">
        <f>'Bieu 2bDG'!H27</f>
        <v>99615</v>
      </c>
      <c r="E27" s="37">
        <f>ROUND(C27*D27,0)</f>
        <v>1045958</v>
      </c>
    </row>
    <row r="28" spans="1:5" ht="34.5" customHeight="1">
      <c r="A28" s="36">
        <v>3</v>
      </c>
      <c r="B28" s="35" t="s">
        <v>127</v>
      </c>
      <c r="C28" s="36">
        <f t="shared" si="1"/>
        <v>10.5</v>
      </c>
      <c r="D28" s="151">
        <f>'Bieu 2bDG'!H28</f>
        <v>1010848</v>
      </c>
      <c r="E28" s="37">
        <f>ROUND(C28*D28,0)</f>
        <v>10613904</v>
      </c>
    </row>
    <row r="29" spans="1:5" ht="34.5" customHeight="1">
      <c r="A29" s="36">
        <v>4</v>
      </c>
      <c r="B29" s="35" t="s">
        <v>39</v>
      </c>
      <c r="C29" s="36">
        <f t="shared" si="1"/>
        <v>10.5</v>
      </c>
      <c r="D29" s="151">
        <f>'Bieu 2bDG'!H29</f>
        <v>1167261</v>
      </c>
      <c r="E29" s="37">
        <f>ROUND(C29*D29,0)</f>
        <v>12256241</v>
      </c>
    </row>
    <row r="30" spans="1:5" s="154" customFormat="1" ht="24.75" customHeight="1">
      <c r="A30" s="30" t="s">
        <v>40</v>
      </c>
      <c r="B30" s="32" t="s">
        <v>111</v>
      </c>
      <c r="C30" s="30"/>
      <c r="D30" s="31">
        <f>D31+D44+D45</f>
        <v>22691769</v>
      </c>
      <c r="E30" s="31">
        <f>E31+E44+E45</f>
        <v>238263575</v>
      </c>
    </row>
    <row r="31" spans="1:5" s="154" customFormat="1" ht="24.75" customHeight="1">
      <c r="A31" s="30" t="s">
        <v>10</v>
      </c>
      <c r="B31" s="32" t="s">
        <v>11</v>
      </c>
      <c r="C31" s="30"/>
      <c r="D31" s="31">
        <f>D32+D41</f>
        <v>20895200</v>
      </c>
      <c r="E31" s="31">
        <f>E32+E41</f>
        <v>219399600</v>
      </c>
    </row>
    <row r="32" spans="1:5" s="154" customFormat="1" ht="24.75" customHeight="1">
      <c r="A32" s="30">
        <v>1</v>
      </c>
      <c r="B32" s="32" t="s">
        <v>12</v>
      </c>
      <c r="C32" s="30"/>
      <c r="D32" s="31">
        <f>SUM(D33:D40)</f>
        <v>17647200</v>
      </c>
      <c r="E32" s="31">
        <f>SUM(E33:E40)</f>
        <v>185295600</v>
      </c>
    </row>
    <row r="33" spans="1:5" ht="24.75" customHeight="1">
      <c r="A33" s="36" t="s">
        <v>13</v>
      </c>
      <c r="B33" s="35" t="s">
        <v>41</v>
      </c>
      <c r="C33" s="36">
        <f aca="true" t="shared" si="2" ref="C33:C40">$C$10</f>
        <v>10.5</v>
      </c>
      <c r="D33" s="151">
        <f>'Bieu 2bDG'!H33</f>
        <v>3526000</v>
      </c>
      <c r="E33" s="37">
        <f aca="true" t="shared" si="3" ref="E33:E40">ROUND(C33*D33,0)</f>
        <v>37023000</v>
      </c>
    </row>
    <row r="34" spans="1:5" ht="24.75" customHeight="1">
      <c r="A34" s="36" t="s">
        <v>13</v>
      </c>
      <c r="B34" s="35" t="s">
        <v>42</v>
      </c>
      <c r="C34" s="36">
        <f t="shared" si="2"/>
        <v>10.5</v>
      </c>
      <c r="D34" s="151">
        <f>'Bieu 2bDG'!H34</f>
        <v>1849000</v>
      </c>
      <c r="E34" s="37">
        <f t="shared" si="3"/>
        <v>19414500</v>
      </c>
    </row>
    <row r="35" spans="1:5" ht="24.75" customHeight="1">
      <c r="A35" s="36" t="s">
        <v>13</v>
      </c>
      <c r="B35" s="35" t="s">
        <v>43</v>
      </c>
      <c r="C35" s="36">
        <f t="shared" si="2"/>
        <v>10.5</v>
      </c>
      <c r="D35" s="151">
        <f>'Bieu 2bDG'!H35</f>
        <v>2838000</v>
      </c>
      <c r="E35" s="37">
        <f t="shared" si="3"/>
        <v>29799000</v>
      </c>
    </row>
    <row r="36" spans="1:5" ht="24.75" customHeight="1">
      <c r="A36" s="36" t="s">
        <v>13</v>
      </c>
      <c r="B36" s="35" t="s">
        <v>44</v>
      </c>
      <c r="C36" s="36">
        <f t="shared" si="2"/>
        <v>10.5</v>
      </c>
      <c r="D36" s="151">
        <f>'Bieu 2bDG'!H36</f>
        <v>559000</v>
      </c>
      <c r="E36" s="37">
        <f t="shared" si="3"/>
        <v>5869500</v>
      </c>
    </row>
    <row r="37" spans="1:5" ht="24.75" customHeight="1">
      <c r="A37" s="36" t="s">
        <v>13</v>
      </c>
      <c r="B37" s="35" t="s">
        <v>45</v>
      </c>
      <c r="C37" s="36">
        <f t="shared" si="2"/>
        <v>10.5</v>
      </c>
      <c r="D37" s="151">
        <f>'Bieu 2bDG'!H37</f>
        <v>2730500</v>
      </c>
      <c r="E37" s="37">
        <f t="shared" si="3"/>
        <v>28670250</v>
      </c>
    </row>
    <row r="38" spans="1:5" ht="24.75" customHeight="1">
      <c r="A38" s="36" t="s">
        <v>13</v>
      </c>
      <c r="B38" s="35" t="s">
        <v>47</v>
      </c>
      <c r="C38" s="36">
        <f t="shared" si="2"/>
        <v>10.5</v>
      </c>
      <c r="D38" s="151">
        <f>'Bieu 2bDG'!H38</f>
        <v>1849000</v>
      </c>
      <c r="E38" s="37">
        <f t="shared" si="3"/>
        <v>19414500</v>
      </c>
    </row>
    <row r="39" spans="1:5" ht="24.75" customHeight="1">
      <c r="A39" s="36" t="s">
        <v>13</v>
      </c>
      <c r="B39" s="35" t="s">
        <v>48</v>
      </c>
      <c r="C39" s="36">
        <f t="shared" si="2"/>
        <v>10.5</v>
      </c>
      <c r="D39" s="151">
        <f>'Bieu 2bDG'!H39</f>
        <v>2730500</v>
      </c>
      <c r="E39" s="37">
        <f t="shared" si="3"/>
        <v>28670250</v>
      </c>
    </row>
    <row r="40" spans="1:5" ht="24.75" customHeight="1">
      <c r="A40" s="36" t="s">
        <v>13</v>
      </c>
      <c r="B40" s="35" t="s">
        <v>24</v>
      </c>
      <c r="C40" s="36">
        <f t="shared" si="2"/>
        <v>10.5</v>
      </c>
      <c r="D40" s="151">
        <f>'Bieu 2bDG'!H40</f>
        <v>1565200</v>
      </c>
      <c r="E40" s="37">
        <f t="shared" si="3"/>
        <v>16434600</v>
      </c>
    </row>
    <row r="41" spans="1:5" s="154" customFormat="1" ht="24.75" customHeight="1">
      <c r="A41" s="30">
        <v>2</v>
      </c>
      <c r="B41" s="32" t="s">
        <v>26</v>
      </c>
      <c r="C41" s="30"/>
      <c r="D41" s="31">
        <f>SUM(D42:D43)</f>
        <v>3248000</v>
      </c>
      <c r="E41" s="31">
        <f>SUM(E42:E43)</f>
        <v>34104000</v>
      </c>
    </row>
    <row r="42" spans="1:5" ht="24.75" customHeight="1">
      <c r="A42" s="36" t="s">
        <v>13</v>
      </c>
      <c r="B42" s="35" t="s">
        <v>150</v>
      </c>
      <c r="C42" s="36">
        <f>$C$10</f>
        <v>10.5</v>
      </c>
      <c r="D42" s="151">
        <f>'Bieu 2bDG'!H42</f>
        <v>1488000</v>
      </c>
      <c r="E42" s="37">
        <f>ROUND(C42*D42,0)</f>
        <v>15624000</v>
      </c>
    </row>
    <row r="43" spans="1:5" ht="24.75" customHeight="1">
      <c r="A43" s="36" t="s">
        <v>13</v>
      </c>
      <c r="B43" s="35" t="s">
        <v>49</v>
      </c>
      <c r="C43" s="36">
        <f>$C$10</f>
        <v>10.5</v>
      </c>
      <c r="D43" s="151">
        <f>'Bieu 2bDG'!H43</f>
        <v>1760000</v>
      </c>
      <c r="E43" s="37">
        <f>ROUND(C43*D43,0)</f>
        <v>18480000</v>
      </c>
    </row>
    <row r="44" spans="1:5" s="154" customFormat="1" ht="24.75" customHeight="1">
      <c r="A44" s="30" t="s">
        <v>30</v>
      </c>
      <c r="B44" s="32" t="s">
        <v>152</v>
      </c>
      <c r="C44" s="30">
        <f>$C$10</f>
        <v>10.5</v>
      </c>
      <c r="D44" s="31">
        <f>'Bieu 2bDG'!H44</f>
        <v>626856</v>
      </c>
      <c r="E44" s="40">
        <f>ROUND(C44*D44,0)</f>
        <v>6581988</v>
      </c>
    </row>
    <row r="45" spans="1:5" s="154" customFormat="1" ht="24.75" customHeight="1">
      <c r="A45" s="30" t="s">
        <v>31</v>
      </c>
      <c r="B45" s="32" t="s">
        <v>36</v>
      </c>
      <c r="C45" s="30"/>
      <c r="D45" s="31">
        <f>SUM(D46:D47)</f>
        <v>1169713</v>
      </c>
      <c r="E45" s="31">
        <f>SUM(E46:E47)</f>
        <v>12281987</v>
      </c>
    </row>
    <row r="46" spans="1:5" ht="34.5" customHeight="1">
      <c r="A46" s="36">
        <v>1</v>
      </c>
      <c r="B46" s="35" t="s">
        <v>127</v>
      </c>
      <c r="C46" s="36">
        <f>$C$10</f>
        <v>10.5</v>
      </c>
      <c r="D46" s="151">
        <f>'Bieu 2bDG'!H46</f>
        <v>542857</v>
      </c>
      <c r="E46" s="37">
        <f>ROUND(C46*D46,0)</f>
        <v>5699999</v>
      </c>
    </row>
    <row r="47" spans="1:5" ht="34.5" customHeight="1">
      <c r="A47" s="36">
        <v>2</v>
      </c>
      <c r="B47" s="35" t="s">
        <v>39</v>
      </c>
      <c r="C47" s="36">
        <f>$C$10</f>
        <v>10.5</v>
      </c>
      <c r="D47" s="151">
        <f>'Bieu 2bDG'!H47</f>
        <v>626856</v>
      </c>
      <c r="E47" s="37">
        <f>ROUND(C47*D47,0)</f>
        <v>6581988</v>
      </c>
    </row>
    <row r="48" spans="1:5" s="154" customFormat="1" ht="24.75" customHeight="1">
      <c r="A48" s="30" t="s">
        <v>51</v>
      </c>
      <c r="B48" s="32" t="s">
        <v>112</v>
      </c>
      <c r="C48" s="30"/>
      <c r="D48" s="31">
        <f>D49+D60+D61</f>
        <v>22733580</v>
      </c>
      <c r="E48" s="31">
        <f>E49+E60+E61</f>
        <v>238702591</v>
      </c>
    </row>
    <row r="49" spans="1:5" s="154" customFormat="1" ht="24.75" customHeight="1">
      <c r="A49" s="30" t="s">
        <v>10</v>
      </c>
      <c r="B49" s="32" t="s">
        <v>11</v>
      </c>
      <c r="C49" s="30"/>
      <c r="D49" s="31">
        <f>D50+D58</f>
        <v>20933700</v>
      </c>
      <c r="E49" s="31">
        <f>E50+E58</f>
        <v>219803850</v>
      </c>
    </row>
    <row r="50" spans="1:5" s="154" customFormat="1" ht="24.75" customHeight="1">
      <c r="A50" s="30">
        <v>1</v>
      </c>
      <c r="B50" s="32" t="s">
        <v>12</v>
      </c>
      <c r="C50" s="30"/>
      <c r="D50" s="31">
        <f>SUM(D51:D57)</f>
        <v>19173700</v>
      </c>
      <c r="E50" s="31">
        <f>SUM(E51:E57)</f>
        <v>201323850</v>
      </c>
    </row>
    <row r="51" spans="1:5" ht="24.75" customHeight="1">
      <c r="A51" s="36" t="s">
        <v>13</v>
      </c>
      <c r="B51" s="35" t="s">
        <v>41</v>
      </c>
      <c r="C51" s="36">
        <f aca="true" t="shared" si="4" ref="C51:C57">$C$10</f>
        <v>10.5</v>
      </c>
      <c r="D51" s="151">
        <f>'Bieu 2bDG'!H51</f>
        <v>2988500</v>
      </c>
      <c r="E51" s="37">
        <f aca="true" t="shared" si="5" ref="E51:E60">ROUND(C51*D51,0)</f>
        <v>31379250</v>
      </c>
    </row>
    <row r="52" spans="1:5" ht="24.75" customHeight="1">
      <c r="A52" s="36" t="s">
        <v>13</v>
      </c>
      <c r="B52" s="35" t="s">
        <v>42</v>
      </c>
      <c r="C52" s="36">
        <f t="shared" si="4"/>
        <v>10.5</v>
      </c>
      <c r="D52" s="151">
        <f>'Bieu 2bDG'!H52</f>
        <v>3053000</v>
      </c>
      <c r="E52" s="37">
        <f t="shared" si="5"/>
        <v>32056500</v>
      </c>
    </row>
    <row r="53" spans="1:5" ht="24.75" customHeight="1">
      <c r="A53" s="36" t="s">
        <v>13</v>
      </c>
      <c r="B53" s="35" t="s">
        <v>43</v>
      </c>
      <c r="C53" s="36">
        <f t="shared" si="4"/>
        <v>10.5</v>
      </c>
      <c r="D53" s="151">
        <f>'Bieu 2bDG'!H53</f>
        <v>2838000</v>
      </c>
      <c r="E53" s="37">
        <f t="shared" si="5"/>
        <v>29799000</v>
      </c>
    </row>
    <row r="54" spans="1:5" ht="24.75" customHeight="1">
      <c r="A54" s="36" t="s">
        <v>13</v>
      </c>
      <c r="B54" s="35" t="s">
        <v>45</v>
      </c>
      <c r="C54" s="36">
        <f t="shared" si="4"/>
        <v>10.5</v>
      </c>
      <c r="D54" s="151">
        <f>'Bieu 2bDG'!H54</f>
        <v>2838000</v>
      </c>
      <c r="E54" s="37">
        <f t="shared" si="5"/>
        <v>29799000</v>
      </c>
    </row>
    <row r="55" spans="1:5" ht="24.75" customHeight="1">
      <c r="A55" s="36" t="s">
        <v>13</v>
      </c>
      <c r="B55" s="35" t="s">
        <v>47</v>
      </c>
      <c r="C55" s="36">
        <f t="shared" si="4"/>
        <v>10.5</v>
      </c>
      <c r="D55" s="151">
        <f>'Bieu 2bDG'!H55</f>
        <v>3053000</v>
      </c>
      <c r="E55" s="37">
        <f t="shared" si="5"/>
        <v>32056500</v>
      </c>
    </row>
    <row r="56" spans="1:5" ht="24.75" customHeight="1">
      <c r="A56" s="36" t="s">
        <v>13</v>
      </c>
      <c r="B56" s="35" t="s">
        <v>48</v>
      </c>
      <c r="C56" s="36">
        <f t="shared" si="4"/>
        <v>10.5</v>
      </c>
      <c r="D56" s="151">
        <f>'Bieu 2bDG'!H56</f>
        <v>2838000</v>
      </c>
      <c r="E56" s="37">
        <f t="shared" si="5"/>
        <v>29799000</v>
      </c>
    </row>
    <row r="57" spans="1:5" ht="24.75" customHeight="1">
      <c r="A57" s="36" t="s">
        <v>13</v>
      </c>
      <c r="B57" s="35" t="s">
        <v>24</v>
      </c>
      <c r="C57" s="36">
        <f t="shared" si="4"/>
        <v>10.5</v>
      </c>
      <c r="D57" s="151">
        <f>'Bieu 2bDG'!H57</f>
        <v>1565200</v>
      </c>
      <c r="E57" s="37">
        <f t="shared" si="5"/>
        <v>16434600</v>
      </c>
    </row>
    <row r="58" spans="1:5" s="154" customFormat="1" ht="24.75" customHeight="1">
      <c r="A58" s="30">
        <v>2</v>
      </c>
      <c r="B58" s="32" t="s">
        <v>26</v>
      </c>
      <c r="C58" s="30"/>
      <c r="D58" s="31">
        <f>D59</f>
        <v>1760000</v>
      </c>
      <c r="E58" s="31">
        <f>E59</f>
        <v>18480000</v>
      </c>
    </row>
    <row r="59" spans="1:5" ht="24.75" customHeight="1">
      <c r="A59" s="36" t="s">
        <v>13</v>
      </c>
      <c r="B59" s="35" t="s">
        <v>49</v>
      </c>
      <c r="C59" s="36">
        <f>$C$10</f>
        <v>10.5</v>
      </c>
      <c r="D59" s="151">
        <f>'Bieu 2bDG'!H59</f>
        <v>1760000</v>
      </c>
      <c r="E59" s="37">
        <f t="shared" si="5"/>
        <v>18480000</v>
      </c>
    </row>
    <row r="60" spans="1:5" s="154" customFormat="1" ht="24.75" customHeight="1">
      <c r="A60" s="30" t="s">
        <v>30</v>
      </c>
      <c r="B60" s="32" t="s">
        <v>152</v>
      </c>
      <c r="C60" s="30">
        <f>$C$10</f>
        <v>10.5</v>
      </c>
      <c r="D60" s="31">
        <f>'Bieu 2bDG'!H60</f>
        <v>628011</v>
      </c>
      <c r="E60" s="40">
        <f t="shared" si="5"/>
        <v>6594116</v>
      </c>
    </row>
    <row r="61" spans="1:5" s="154" customFormat="1" ht="24.75" customHeight="1">
      <c r="A61" s="30" t="s">
        <v>31</v>
      </c>
      <c r="B61" s="32" t="s">
        <v>36</v>
      </c>
      <c r="C61" s="30"/>
      <c r="D61" s="31">
        <f>SUM(D62:D63)</f>
        <v>1171869</v>
      </c>
      <c r="E61" s="31">
        <f>SUM(E62:E63)</f>
        <v>12304625</v>
      </c>
    </row>
    <row r="62" spans="1:5" ht="34.5" customHeight="1">
      <c r="A62" s="36">
        <v>1</v>
      </c>
      <c r="B62" s="35" t="s">
        <v>127</v>
      </c>
      <c r="C62" s="36">
        <f>$C$10</f>
        <v>10.5</v>
      </c>
      <c r="D62" s="151">
        <f>'Bieu 2bDG'!H62</f>
        <v>543858</v>
      </c>
      <c r="E62" s="37">
        <f>ROUND(C62*D62,0)</f>
        <v>5710509</v>
      </c>
    </row>
    <row r="63" spans="1:5" ht="34.5" customHeight="1">
      <c r="A63" s="36">
        <v>2</v>
      </c>
      <c r="B63" s="35" t="s">
        <v>39</v>
      </c>
      <c r="C63" s="36">
        <f>$C$10</f>
        <v>10.5</v>
      </c>
      <c r="D63" s="151">
        <f>'Bieu 2bDG'!H63</f>
        <v>628011</v>
      </c>
      <c r="E63" s="37">
        <f>ROUND(C63*D63,0)</f>
        <v>6594116</v>
      </c>
    </row>
    <row r="64" spans="1:5" s="154" customFormat="1" ht="24.75" customHeight="1">
      <c r="A64" s="30" t="s">
        <v>52</v>
      </c>
      <c r="B64" s="32" t="s">
        <v>113</v>
      </c>
      <c r="C64" s="30"/>
      <c r="D64" s="31">
        <f>D65+D69+D70</f>
        <v>4781787</v>
      </c>
      <c r="E64" s="31">
        <f>E65+E69+E70</f>
        <v>50208764</v>
      </c>
    </row>
    <row r="65" spans="1:5" s="154" customFormat="1" ht="24.75" customHeight="1">
      <c r="A65" s="30" t="s">
        <v>10</v>
      </c>
      <c r="B65" s="32" t="s">
        <v>11</v>
      </c>
      <c r="C65" s="30"/>
      <c r="D65" s="31">
        <f>D66</f>
        <v>4403200</v>
      </c>
      <c r="E65" s="31">
        <f>E66</f>
        <v>46233600</v>
      </c>
    </row>
    <row r="66" spans="1:5" s="154" customFormat="1" ht="24.75" customHeight="1">
      <c r="A66" s="120">
        <v>1</v>
      </c>
      <c r="B66" s="32" t="s">
        <v>12</v>
      </c>
      <c r="C66" s="30"/>
      <c r="D66" s="31">
        <f>D67+D68</f>
        <v>4403200</v>
      </c>
      <c r="E66" s="31">
        <f>E67+E68</f>
        <v>46233600</v>
      </c>
    </row>
    <row r="67" spans="1:5" ht="24.75" customHeight="1">
      <c r="A67" s="36" t="s">
        <v>13</v>
      </c>
      <c r="B67" s="35" t="s">
        <v>114</v>
      </c>
      <c r="C67" s="36">
        <f>$C$10</f>
        <v>10.5</v>
      </c>
      <c r="D67" s="151">
        <f>'Bieu 2bDG'!H67</f>
        <v>2838000</v>
      </c>
      <c r="E67" s="37">
        <f>ROUND(C67*D67,0)</f>
        <v>29799000</v>
      </c>
    </row>
    <row r="68" spans="1:5" ht="24.75" customHeight="1">
      <c r="A68" s="36" t="s">
        <v>13</v>
      </c>
      <c r="B68" s="35" t="s">
        <v>24</v>
      </c>
      <c r="C68" s="36">
        <f>$C$10</f>
        <v>10.5</v>
      </c>
      <c r="D68" s="151">
        <f>'Bieu 2bDG'!H68</f>
        <v>1565200</v>
      </c>
      <c r="E68" s="37">
        <f>ROUND(C68*D68,0)</f>
        <v>16434600</v>
      </c>
    </row>
    <row r="69" spans="1:5" s="154" customFormat="1" ht="24.75" customHeight="1">
      <c r="A69" s="30" t="s">
        <v>30</v>
      </c>
      <c r="B69" s="32" t="s">
        <v>151</v>
      </c>
      <c r="C69" s="30">
        <f>$C$10</f>
        <v>10.5</v>
      </c>
      <c r="D69" s="31">
        <f>'Bieu 2bDG'!H69</f>
        <v>132096</v>
      </c>
      <c r="E69" s="40">
        <f>ROUND(C69*D69,0)</f>
        <v>1387008</v>
      </c>
    </row>
    <row r="70" spans="1:5" s="154" customFormat="1" ht="24.75" customHeight="1">
      <c r="A70" s="30" t="s">
        <v>31</v>
      </c>
      <c r="B70" s="32" t="s">
        <v>36</v>
      </c>
      <c r="C70" s="30"/>
      <c r="D70" s="31">
        <f>SUM(D71:D72)</f>
        <v>246491</v>
      </c>
      <c r="E70" s="31">
        <f>SUM(E71:E72)</f>
        <v>2588156</v>
      </c>
    </row>
    <row r="71" spans="1:5" ht="34.5" customHeight="1">
      <c r="A71" s="36">
        <v>1</v>
      </c>
      <c r="B71" s="35" t="s">
        <v>127</v>
      </c>
      <c r="C71" s="36">
        <f>$C$10</f>
        <v>10.5</v>
      </c>
      <c r="D71" s="151">
        <f>'Bieu 2bDG'!H71</f>
        <v>114395</v>
      </c>
      <c r="E71" s="37">
        <f>ROUND(C71*D71,0)</f>
        <v>1201148</v>
      </c>
    </row>
    <row r="72" spans="1:5" ht="34.5" customHeight="1">
      <c r="A72" s="36">
        <v>2</v>
      </c>
      <c r="B72" s="35" t="s">
        <v>39</v>
      </c>
      <c r="C72" s="36">
        <f>$C$10</f>
        <v>10.5</v>
      </c>
      <c r="D72" s="151">
        <f>'Bieu 2bDG'!H72</f>
        <v>132096</v>
      </c>
      <c r="E72" s="37">
        <f>ROUND(C72*D72,0)</f>
        <v>1387008</v>
      </c>
    </row>
  </sheetData>
  <sheetProtection/>
  <mergeCells count="4">
    <mergeCell ref="A1:B1"/>
    <mergeCell ref="A2:E2"/>
    <mergeCell ref="A3:E3"/>
    <mergeCell ref="A6:B6"/>
  </mergeCells>
  <printOptions/>
  <pageMargins left="0.5" right="0.4" top="0.5" bottom="0.5" header="0.5" footer="0"/>
  <pageSetup horizontalDpi="600" verticalDpi="600" orientation="portrait" paperSize="9" scale="95" r:id="rId1"/>
  <ignoredErrors>
    <ignoredError sqref="E58:E62 E41:E46 E18:E25 E70" formula="1"/>
  </ignoredErrors>
</worksheet>
</file>

<file path=xl/worksheets/sheet7.xml><?xml version="1.0" encoding="utf-8"?>
<worksheet xmlns="http://schemas.openxmlformats.org/spreadsheetml/2006/main" xmlns:r="http://schemas.openxmlformats.org/officeDocument/2006/relationships">
  <sheetPr>
    <tabColor rgb="FFFFC000"/>
  </sheetPr>
  <dimension ref="A1:H16"/>
  <sheetViews>
    <sheetView zoomScalePageLayoutView="0" workbookViewId="0" topLeftCell="A1">
      <selection activeCell="A1" sqref="A1:IV16384"/>
    </sheetView>
  </sheetViews>
  <sheetFormatPr defaultColWidth="10.140625" defaultRowHeight="15"/>
  <cols>
    <col min="1" max="1" width="5.00390625" style="114" customWidth="1"/>
    <col min="2" max="2" width="32.140625" style="115" customWidth="1"/>
    <col min="3" max="3" width="16.7109375" style="115" customWidth="1"/>
    <col min="4" max="4" width="15.7109375" style="114" customWidth="1"/>
    <col min="5" max="7" width="15.8515625" style="114" customWidth="1"/>
    <col min="8" max="240" width="9.140625" style="95" customWidth="1"/>
    <col min="241" max="241" width="4.140625" style="95" customWidth="1"/>
    <col min="242" max="242" width="17.00390625" style="95" customWidth="1"/>
    <col min="243" max="244" width="12.7109375" style="95" customWidth="1"/>
    <col min="245" max="247" width="11.8515625" style="95" customWidth="1"/>
    <col min="248" max="249" width="12.7109375" style="95" customWidth="1"/>
    <col min="250" max="253" width="11.00390625" style="95" customWidth="1"/>
    <col min="254" max="16384" width="10.140625" style="95" customWidth="1"/>
  </cols>
  <sheetData>
    <row r="1" spans="1:7" ht="19.5" customHeight="1">
      <c r="A1" s="236" t="s">
        <v>118</v>
      </c>
      <c r="B1" s="236"/>
      <c r="C1" s="116"/>
      <c r="D1" s="116"/>
      <c r="E1" s="94"/>
      <c r="F1" s="116"/>
      <c r="G1" s="116"/>
    </row>
    <row r="2" spans="1:7" s="96" customFormat="1" ht="39.75" customHeight="1">
      <c r="A2" s="237" t="s">
        <v>117</v>
      </c>
      <c r="B2" s="237"/>
      <c r="C2" s="237"/>
      <c r="D2" s="237"/>
      <c r="E2" s="237"/>
      <c r="F2" s="237"/>
      <c r="G2" s="237"/>
    </row>
    <row r="3" spans="1:7" s="96" customFormat="1" ht="19.5" customHeight="1">
      <c r="A3" s="97"/>
      <c r="B3" s="97"/>
      <c r="C3" s="97"/>
      <c r="D3" s="97"/>
      <c r="E3" s="97"/>
      <c r="F3" s="243" t="s">
        <v>109</v>
      </c>
      <c r="G3" s="243"/>
    </row>
    <row r="4" spans="1:7" ht="24.75" customHeight="1">
      <c r="A4" s="238" t="s">
        <v>0</v>
      </c>
      <c r="B4" s="238" t="s">
        <v>1</v>
      </c>
      <c r="C4" s="238" t="s">
        <v>108</v>
      </c>
      <c r="D4" s="240" t="s">
        <v>107</v>
      </c>
      <c r="E4" s="241"/>
      <c r="F4" s="241"/>
      <c r="G4" s="242"/>
    </row>
    <row r="5" spans="1:7" ht="24.75" customHeight="1">
      <c r="A5" s="239"/>
      <c r="B5" s="239"/>
      <c r="C5" s="239"/>
      <c r="D5" s="98" t="s">
        <v>57</v>
      </c>
      <c r="E5" s="119" t="s">
        <v>58</v>
      </c>
      <c r="F5" s="98" t="s">
        <v>61</v>
      </c>
      <c r="G5" s="119" t="s">
        <v>65</v>
      </c>
    </row>
    <row r="6" spans="1:7" ht="30" customHeight="1">
      <c r="A6" s="234" t="s">
        <v>8</v>
      </c>
      <c r="B6" s="235"/>
      <c r="C6" s="98" t="e">
        <f>C7+C10+C11+C12</f>
        <v>#REF!</v>
      </c>
      <c r="D6" s="98" t="e">
        <f>D7+D10+D11+D12</f>
        <v>#REF!</v>
      </c>
      <c r="E6" s="98" t="e">
        <f>E7+E10+E11+E12</f>
        <v>#REF!</v>
      </c>
      <c r="F6" s="98" t="e">
        <f>F7+F10+F11+F12</f>
        <v>#REF!</v>
      </c>
      <c r="G6" s="98" t="e">
        <f>G7+G10+G11+G12</f>
        <v>#REF!</v>
      </c>
    </row>
    <row r="7" spans="1:8" ht="30" customHeight="1">
      <c r="A7" s="99" t="s">
        <v>9</v>
      </c>
      <c r="B7" s="100" t="s">
        <v>11</v>
      </c>
      <c r="C7" s="101" t="e">
        <f>C8+C9</f>
        <v>#REF!</v>
      </c>
      <c r="D7" s="101" t="e">
        <f>D8+D9</f>
        <v>#REF!</v>
      </c>
      <c r="E7" s="101" t="e">
        <f>E8+E9</f>
        <v>#REF!</v>
      </c>
      <c r="F7" s="101" t="e">
        <f>F8+F9</f>
        <v>#REF!</v>
      </c>
      <c r="G7" s="101" t="e">
        <f>G8+G9</f>
        <v>#REF!</v>
      </c>
      <c r="H7" s="102"/>
    </row>
    <row r="8" spans="1:8" ht="30" customHeight="1">
      <c r="A8" s="103">
        <v>1</v>
      </c>
      <c r="B8" s="104" t="s">
        <v>12</v>
      </c>
      <c r="C8" s="117" t="e">
        <f>SUM(D8:G8)</f>
        <v>#REF!</v>
      </c>
      <c r="D8" s="105" t="e">
        <f>'bieu 3a-CTV'!E9+#REF!+#REF!</f>
        <v>#REF!</v>
      </c>
      <c r="E8" s="105" t="e">
        <f>'bieu 3a-CTV'!E34+#REF!+#REF!</f>
        <v>#REF!</v>
      </c>
      <c r="F8" s="105" t="e">
        <f>'bieu 3a-CTV'!E54+#REF!+#REF!</f>
        <v>#REF!</v>
      </c>
      <c r="G8" s="105" t="e">
        <f>'bieu 3a-CTV'!E70+#REF!+#REF!</f>
        <v>#REF!</v>
      </c>
      <c r="H8" s="102"/>
    </row>
    <row r="9" spans="1:8" ht="30" customHeight="1">
      <c r="A9" s="103">
        <v>2</v>
      </c>
      <c r="B9" s="104" t="s">
        <v>26</v>
      </c>
      <c r="C9" s="117" t="e">
        <f aca="true" t="shared" si="0" ref="C9:C16">SUM(D9:G9)</f>
        <v>#REF!</v>
      </c>
      <c r="D9" s="105" t="e">
        <f>'bieu 3a-CTV'!E19+#REF!+#REF!</f>
        <v>#REF!</v>
      </c>
      <c r="E9" s="105" t="e">
        <f>'bieu 3a-CTV'!E43+#REF!+#REF!</f>
        <v>#REF!</v>
      </c>
      <c r="F9" s="105" t="e">
        <f>'bieu 3a-CTV'!E62+#REF!+#REF!</f>
        <v>#REF!</v>
      </c>
      <c r="G9" s="105"/>
      <c r="H9" s="102"/>
    </row>
    <row r="10" spans="1:8" s="107" customFormat="1" ht="30" customHeight="1">
      <c r="A10" s="106" t="s">
        <v>40</v>
      </c>
      <c r="B10" s="100" t="s">
        <v>55</v>
      </c>
      <c r="C10" s="118" t="e">
        <f t="shared" si="0"/>
        <v>#REF!</v>
      </c>
      <c r="D10" s="101" t="e">
        <f>'bieu 3a-CTV'!E24+#REF!+#REF!</f>
        <v>#REF!</v>
      </c>
      <c r="E10" s="101" t="e">
        <f>'bieu 3a-CTV'!E48+#REF!+#REF!</f>
        <v>#REF!</v>
      </c>
      <c r="F10" s="101" t="e">
        <f>'bieu 3a-CTV'!E64+#REF!+#REF!</f>
        <v>#REF!</v>
      </c>
      <c r="G10" s="101" t="e">
        <f>'bieu 3a-CTV'!#REF!+#REF!+#REF!</f>
        <v>#REF!</v>
      </c>
      <c r="H10" s="102"/>
    </row>
    <row r="11" spans="1:8" s="107" customFormat="1" ht="30" customHeight="1">
      <c r="A11" s="108" t="s">
        <v>51</v>
      </c>
      <c r="B11" s="109" t="s">
        <v>62</v>
      </c>
      <c r="C11" s="118" t="e">
        <f t="shared" si="0"/>
        <v>#REF!</v>
      </c>
      <c r="D11" s="101" t="e">
        <f>'bieu 3a-CTV'!E25+#REF!+#REF!</f>
        <v>#REF!</v>
      </c>
      <c r="E11" s="105"/>
      <c r="F11" s="105"/>
      <c r="G11" s="105"/>
      <c r="H11" s="102"/>
    </row>
    <row r="12" spans="1:8" s="107" customFormat="1" ht="30" customHeight="1">
      <c r="A12" s="108" t="s">
        <v>52</v>
      </c>
      <c r="B12" s="109" t="s">
        <v>36</v>
      </c>
      <c r="C12" s="118" t="e">
        <f>SUM(C13:C16)</f>
        <v>#REF!</v>
      </c>
      <c r="D12" s="101" t="e">
        <f>SUM(D13:D16)</f>
        <v>#REF!</v>
      </c>
      <c r="E12" s="101" t="e">
        <f>SUM(E13:E16)</f>
        <v>#REF!</v>
      </c>
      <c r="F12" s="101" t="e">
        <f>SUM(F13:F16)</f>
        <v>#REF!</v>
      </c>
      <c r="G12" s="101" t="e">
        <f>SUM(G13:G16)</f>
        <v>#REF!</v>
      </c>
      <c r="H12" s="102"/>
    </row>
    <row r="13" spans="1:8" s="107" customFormat="1" ht="30" customHeight="1">
      <c r="A13" s="110">
        <v>1</v>
      </c>
      <c r="B13" s="111" t="s">
        <v>37</v>
      </c>
      <c r="C13" s="117" t="e">
        <f t="shared" si="0"/>
        <v>#REF!</v>
      </c>
      <c r="D13" s="105" t="e">
        <f>'bieu 3a-CTV'!E28+#REF!</f>
        <v>#REF!</v>
      </c>
      <c r="E13" s="105"/>
      <c r="F13" s="105"/>
      <c r="G13" s="105"/>
      <c r="H13" s="102"/>
    </row>
    <row r="14" spans="1:8" s="107" customFormat="1" ht="30" customHeight="1">
      <c r="A14" s="110">
        <v>2</v>
      </c>
      <c r="B14" s="111" t="s">
        <v>38</v>
      </c>
      <c r="C14" s="117" t="e">
        <f t="shared" si="0"/>
        <v>#REF!</v>
      </c>
      <c r="D14" s="105" t="e">
        <f>'bieu 3a-CTV'!E29+#REF!</f>
        <v>#REF!</v>
      </c>
      <c r="E14" s="105"/>
      <c r="F14" s="105"/>
      <c r="G14" s="105"/>
      <c r="H14" s="102"/>
    </row>
    <row r="15" spans="1:8" s="107" customFormat="1" ht="34.5" customHeight="1">
      <c r="A15" s="112">
        <v>3</v>
      </c>
      <c r="B15" s="113" t="s">
        <v>63</v>
      </c>
      <c r="C15" s="117" t="e">
        <f t="shared" si="0"/>
        <v>#REF!</v>
      </c>
      <c r="D15" s="105" t="e">
        <f>'bieu 3a-CTV'!E30+#REF!</f>
        <v>#REF!</v>
      </c>
      <c r="E15" s="105" t="e">
        <f>'bieu 3a-CTV'!E50+#REF!</f>
        <v>#REF!</v>
      </c>
      <c r="F15" s="105" t="e">
        <f>'bieu 3a-CTV'!E66+#REF!</f>
        <v>#REF!</v>
      </c>
      <c r="G15" s="105" t="e">
        <f>'bieu 3a-CTV'!#REF!+#REF!</f>
        <v>#REF!</v>
      </c>
      <c r="H15" s="102"/>
    </row>
    <row r="16" spans="1:8" s="107" customFormat="1" ht="34.5" customHeight="1">
      <c r="A16" s="112">
        <v>4</v>
      </c>
      <c r="B16" s="113" t="s">
        <v>64</v>
      </c>
      <c r="C16" s="117" t="e">
        <f t="shared" si="0"/>
        <v>#REF!</v>
      </c>
      <c r="D16" s="105" t="e">
        <f>'bieu 3a-CTV'!E31+#REF!</f>
        <v>#REF!</v>
      </c>
      <c r="E16" s="105" t="e">
        <f>'bieu 3a-CTV'!E51+#REF!</f>
        <v>#REF!</v>
      </c>
      <c r="F16" s="105" t="e">
        <f>'bieu 3a-CTV'!E67+#REF!</f>
        <v>#REF!</v>
      </c>
      <c r="G16" s="105" t="e">
        <f>'bieu 3a-CTV'!#REF!+#REF!</f>
        <v>#REF!</v>
      </c>
      <c r="H16" s="102"/>
    </row>
  </sheetData>
  <sheetProtection/>
  <mergeCells count="8">
    <mergeCell ref="A6:B6"/>
    <mergeCell ref="A1:B1"/>
    <mergeCell ref="A2:G2"/>
    <mergeCell ref="B4:B5"/>
    <mergeCell ref="A4:A5"/>
    <mergeCell ref="C4:C5"/>
    <mergeCell ref="D4:G4"/>
    <mergeCell ref="F3:G3"/>
  </mergeCells>
  <printOptions/>
  <pageMargins left="0.5" right="0.29" top="0.5" bottom="0.5" header="0.5" footer="0.5"/>
  <pageSetup horizontalDpi="600" verticalDpi="600" orientation="portrait" paperSize="9" scale="80" r:id="rId1"/>
  <ignoredErrors>
    <ignoredError sqref="C12" formula="1"/>
  </ignoredErrors>
</worksheet>
</file>

<file path=xl/worksheets/sheet8.xml><?xml version="1.0" encoding="utf-8"?>
<worksheet xmlns="http://schemas.openxmlformats.org/spreadsheetml/2006/main" xmlns:r="http://schemas.openxmlformats.org/officeDocument/2006/relationships">
  <sheetPr>
    <tabColor rgb="FFFF0000"/>
  </sheetPr>
  <dimension ref="A1:H73"/>
  <sheetViews>
    <sheetView zoomScalePageLayoutView="0" workbookViewId="0" topLeftCell="A2">
      <selection activeCell="E9" sqref="E9"/>
    </sheetView>
  </sheetViews>
  <sheetFormatPr defaultColWidth="10.57421875" defaultRowHeight="15"/>
  <cols>
    <col min="1" max="1" width="3.7109375" style="5" customWidth="1"/>
    <col min="2" max="2" width="59.8515625" style="6" customWidth="1"/>
    <col min="3" max="3" width="12.7109375" style="8" customWidth="1"/>
    <col min="4" max="4" width="20.7109375" style="8" customWidth="1"/>
    <col min="5" max="5" width="12.7109375" style="8" customWidth="1"/>
    <col min="6" max="6" width="20.7109375" style="8" customWidth="1"/>
    <col min="7" max="7" width="24.421875" style="6" customWidth="1"/>
    <col min="8" max="254" width="9.140625" style="6" customWidth="1"/>
    <col min="255" max="255" width="11.140625" style="6" customWidth="1"/>
    <col min="256" max="16384" width="10.57421875" style="6" customWidth="1"/>
  </cols>
  <sheetData>
    <row r="1" spans="1:6" s="2" customFormat="1" ht="15" customHeight="1">
      <c r="A1" s="24"/>
      <c r="B1" s="24"/>
      <c r="C1" s="1"/>
      <c r="D1" s="1"/>
      <c r="F1" s="1"/>
    </row>
    <row r="2" spans="1:7" s="4" customFormat="1" ht="34.5" customHeight="1">
      <c r="A2" s="3"/>
      <c r="B2" s="244" t="s">
        <v>80</v>
      </c>
      <c r="C2" s="244"/>
      <c r="D2" s="244"/>
      <c r="E2" s="244"/>
      <c r="F2" s="244"/>
      <c r="G2" s="244"/>
    </row>
    <row r="3" spans="1:7" s="4" customFormat="1" ht="19.5" customHeight="1">
      <c r="A3" s="3"/>
      <c r="B3" s="25"/>
      <c r="C3" s="25"/>
      <c r="D3" s="25"/>
      <c r="E3" s="25"/>
      <c r="F3" s="25"/>
      <c r="G3" s="25"/>
    </row>
    <row r="4" spans="1:7" ht="34.5" customHeight="1">
      <c r="A4" s="251" t="s">
        <v>0</v>
      </c>
      <c r="B4" s="250" t="s">
        <v>73</v>
      </c>
      <c r="C4" s="245" t="s">
        <v>75</v>
      </c>
      <c r="D4" s="245"/>
      <c r="E4" s="245" t="s">
        <v>77</v>
      </c>
      <c r="F4" s="245"/>
      <c r="G4" s="246" t="s">
        <v>56</v>
      </c>
    </row>
    <row r="5" spans="1:7" ht="34.5" customHeight="1">
      <c r="A5" s="251"/>
      <c r="B5" s="250"/>
      <c r="C5" s="26" t="s">
        <v>74</v>
      </c>
      <c r="D5" s="26" t="s">
        <v>76</v>
      </c>
      <c r="E5" s="26" t="s">
        <v>74</v>
      </c>
      <c r="F5" s="26" t="s">
        <v>78</v>
      </c>
      <c r="G5" s="247"/>
    </row>
    <row r="6" spans="1:7" ht="24.75" customHeight="1">
      <c r="A6" s="22">
        <v>1</v>
      </c>
      <c r="B6" s="23">
        <v>2</v>
      </c>
      <c r="C6" s="19">
        <v>3</v>
      </c>
      <c r="D6" s="20">
        <v>4</v>
      </c>
      <c r="E6" s="20">
        <v>5</v>
      </c>
      <c r="F6" s="20">
        <v>6</v>
      </c>
      <c r="G6" s="21" t="s">
        <v>79</v>
      </c>
    </row>
    <row r="7" spans="1:7" ht="64.5" customHeight="1">
      <c r="A7" s="28">
        <v>1</v>
      </c>
      <c r="B7" s="76" t="s">
        <v>59</v>
      </c>
      <c r="C7" s="11">
        <f>'bieu 3a-CTV'!C10</f>
        <v>19.5</v>
      </c>
      <c r="D7" s="9">
        <v>4875000000</v>
      </c>
      <c r="E7" s="12">
        <f>'bieu 3a-CTV'!C10</f>
        <v>19.5</v>
      </c>
      <c r="F7" s="9">
        <f>'bieu 3a-CTV'!E6</f>
        <v>1894993720</v>
      </c>
      <c r="G7" s="17">
        <f>D7-F7</f>
        <v>2980006280</v>
      </c>
    </row>
    <row r="8" spans="1:7" ht="64.5" customHeight="1">
      <c r="A8" s="27">
        <v>2</v>
      </c>
      <c r="B8" s="77" t="s">
        <v>59</v>
      </c>
      <c r="C8" s="13" t="e">
        <f>#REF!</f>
        <v>#REF!</v>
      </c>
      <c r="D8" s="10">
        <v>706446651</v>
      </c>
      <c r="E8" s="14" t="e">
        <f>#REF!</f>
        <v>#REF!</v>
      </c>
      <c r="F8" s="10" t="e">
        <f>#REF!</f>
        <v>#REF!</v>
      </c>
      <c r="G8" s="17" t="e">
        <f>D8-F8</f>
        <v>#REF!</v>
      </c>
    </row>
    <row r="9" spans="1:7" ht="64.5" customHeight="1">
      <c r="A9" s="27">
        <v>3</v>
      </c>
      <c r="B9" s="27" t="s">
        <v>83</v>
      </c>
      <c r="C9" s="13" t="e">
        <f>#REF!</f>
        <v>#REF!</v>
      </c>
      <c r="D9" s="10">
        <v>200069236</v>
      </c>
      <c r="E9" s="14" t="e">
        <f>#REF!</f>
        <v>#REF!</v>
      </c>
      <c r="F9" s="10" t="e">
        <f>#REF!</f>
        <v>#REF!</v>
      </c>
      <c r="G9" s="17" t="e">
        <f>D9-F9</f>
        <v>#REF!</v>
      </c>
    </row>
    <row r="10" spans="1:8" s="7" customFormat="1" ht="34.5" customHeight="1">
      <c r="A10" s="248" t="s">
        <v>60</v>
      </c>
      <c r="B10" s="249"/>
      <c r="C10" s="15" t="e">
        <f>SUM(C7:C9)</f>
        <v>#REF!</v>
      </c>
      <c r="D10" s="16">
        <f>SUM(D7:D9)</f>
        <v>5781515887</v>
      </c>
      <c r="E10" s="15" t="e">
        <f>SUM(E7:E9)</f>
        <v>#REF!</v>
      </c>
      <c r="F10" s="16" t="e">
        <f>SUM(F7:F9)</f>
        <v>#REF!</v>
      </c>
      <c r="G10" s="18" t="e">
        <f>D10-F10</f>
        <v>#REF!</v>
      </c>
      <c r="H10" s="7" t="s">
        <v>81</v>
      </c>
    </row>
    <row r="12" spans="1:6" ht="15">
      <c r="A12" s="6"/>
      <c r="C12" s="6"/>
      <c r="D12" s="6"/>
      <c r="E12" s="6"/>
      <c r="F12" s="6"/>
    </row>
    <row r="13" spans="1:6" ht="15">
      <c r="A13" s="6"/>
      <c r="C13" s="6"/>
      <c r="D13" s="6"/>
      <c r="E13" s="6"/>
      <c r="F13" s="6"/>
    </row>
    <row r="14" spans="1:6" ht="15">
      <c r="A14" s="6"/>
      <c r="C14" s="6"/>
      <c r="D14" s="6"/>
      <c r="E14" s="6"/>
      <c r="F14" s="6"/>
    </row>
    <row r="15" spans="1:6" ht="15">
      <c r="A15" s="6"/>
      <c r="C15" s="6"/>
      <c r="D15" s="6"/>
      <c r="E15" s="6"/>
      <c r="F15" s="6"/>
    </row>
    <row r="16" spans="1:6" ht="15">
      <c r="A16" s="6"/>
      <c r="C16" s="6"/>
      <c r="D16" s="6"/>
      <c r="E16" s="6"/>
      <c r="F16" s="6"/>
    </row>
    <row r="17" spans="1:6" ht="15">
      <c r="A17" s="6"/>
      <c r="C17" s="6"/>
      <c r="D17" s="6"/>
      <c r="E17" s="6"/>
      <c r="F17" s="6"/>
    </row>
    <row r="18" spans="1:6" ht="15">
      <c r="A18" s="6"/>
      <c r="C18" s="6"/>
      <c r="D18" s="6"/>
      <c r="E18" s="6"/>
      <c r="F18" s="6"/>
    </row>
    <row r="19" spans="1:6" ht="15">
      <c r="A19" s="6"/>
      <c r="C19" s="6"/>
      <c r="D19" s="6"/>
      <c r="E19" s="6"/>
      <c r="F19" s="6"/>
    </row>
    <row r="20" spans="1:6" ht="15">
      <c r="A20" s="6"/>
      <c r="C20" s="6"/>
      <c r="D20" s="6"/>
      <c r="E20" s="6"/>
      <c r="F20" s="6"/>
    </row>
    <row r="21" spans="1:6" ht="15">
      <c r="A21" s="6"/>
      <c r="C21" s="6"/>
      <c r="D21" s="6"/>
      <c r="E21" s="6"/>
      <c r="F21" s="6"/>
    </row>
    <row r="22" spans="1:6" ht="15">
      <c r="A22" s="6"/>
      <c r="C22" s="6"/>
      <c r="D22" s="6"/>
      <c r="E22" s="6"/>
      <c r="F22" s="6"/>
    </row>
    <row r="23" spans="1:6" ht="15">
      <c r="A23" s="6"/>
      <c r="C23" s="6"/>
      <c r="D23" s="6"/>
      <c r="E23" s="6"/>
      <c r="F23" s="6"/>
    </row>
    <row r="24" spans="1:6" ht="15">
      <c r="A24" s="6"/>
      <c r="C24" s="6"/>
      <c r="D24" s="6"/>
      <c r="E24" s="6"/>
      <c r="F24" s="6"/>
    </row>
    <row r="25" spans="1:6" ht="15">
      <c r="A25" s="6"/>
      <c r="C25" s="6"/>
      <c r="D25" s="6"/>
      <c r="E25" s="6"/>
      <c r="F25" s="6"/>
    </row>
    <row r="26" spans="1:6" ht="15">
      <c r="A26" s="6"/>
      <c r="C26" s="6"/>
      <c r="D26" s="6"/>
      <c r="E26" s="6"/>
      <c r="F26" s="6"/>
    </row>
    <row r="27" spans="1:6" ht="15">
      <c r="A27" s="6"/>
      <c r="C27" s="6"/>
      <c r="D27" s="6"/>
      <c r="E27" s="6"/>
      <c r="F27" s="6"/>
    </row>
    <row r="28" spans="1:6" ht="15">
      <c r="A28" s="6"/>
      <c r="C28" s="6"/>
      <c r="D28" s="6"/>
      <c r="E28" s="6"/>
      <c r="F28" s="6"/>
    </row>
    <row r="29" spans="1:6" ht="15">
      <c r="A29" s="6"/>
      <c r="C29" s="6"/>
      <c r="D29" s="6"/>
      <c r="E29" s="6"/>
      <c r="F29" s="6"/>
    </row>
    <row r="30" spans="1:6" ht="15">
      <c r="A30" s="6"/>
      <c r="C30" s="6"/>
      <c r="D30" s="6"/>
      <c r="E30" s="6"/>
      <c r="F30" s="6"/>
    </row>
    <row r="31" spans="1:6" ht="15">
      <c r="A31" s="6"/>
      <c r="C31" s="6"/>
      <c r="D31" s="6"/>
      <c r="E31" s="6"/>
      <c r="F31" s="6"/>
    </row>
    <row r="32" spans="1:6" ht="15">
      <c r="A32" s="6"/>
      <c r="C32" s="6"/>
      <c r="D32" s="6"/>
      <c r="E32" s="6"/>
      <c r="F32" s="6"/>
    </row>
    <row r="33" spans="1:6" ht="15">
      <c r="A33" s="6"/>
      <c r="C33" s="6"/>
      <c r="D33" s="6"/>
      <c r="E33" s="6"/>
      <c r="F33" s="6"/>
    </row>
    <row r="34" spans="1:6" ht="15">
      <c r="A34" s="6"/>
      <c r="C34" s="6"/>
      <c r="D34" s="6"/>
      <c r="E34" s="6"/>
      <c r="F34" s="6"/>
    </row>
    <row r="35" spans="1:6" ht="15">
      <c r="A35" s="6"/>
      <c r="C35" s="6"/>
      <c r="D35" s="6"/>
      <c r="E35" s="6"/>
      <c r="F35" s="6"/>
    </row>
    <row r="36" spans="1:6" ht="15">
      <c r="A36" s="6"/>
      <c r="C36" s="6"/>
      <c r="D36" s="6"/>
      <c r="E36" s="6"/>
      <c r="F36" s="6"/>
    </row>
    <row r="37" spans="1:6" ht="15">
      <c r="A37" s="6"/>
      <c r="C37" s="6"/>
      <c r="D37" s="6"/>
      <c r="E37" s="6"/>
      <c r="F37" s="6"/>
    </row>
    <row r="38" spans="1:6" ht="15">
      <c r="A38" s="6"/>
      <c r="C38" s="6"/>
      <c r="D38" s="6"/>
      <c r="E38" s="6"/>
      <c r="F38" s="6"/>
    </row>
    <row r="39" spans="1:6" ht="15">
      <c r="A39" s="6"/>
      <c r="C39" s="6"/>
      <c r="D39" s="6"/>
      <c r="E39" s="6"/>
      <c r="F39" s="6"/>
    </row>
    <row r="40" spans="1:6" ht="15">
      <c r="A40" s="6"/>
      <c r="C40" s="6"/>
      <c r="D40" s="6"/>
      <c r="E40" s="6"/>
      <c r="F40" s="6"/>
    </row>
    <row r="41" spans="1:6" ht="15">
      <c r="A41" s="6"/>
      <c r="C41" s="6"/>
      <c r="D41" s="6"/>
      <c r="E41" s="6"/>
      <c r="F41" s="6"/>
    </row>
    <row r="42" spans="1:6" ht="15">
      <c r="A42" s="6"/>
      <c r="C42" s="6"/>
      <c r="D42" s="6"/>
      <c r="E42" s="6"/>
      <c r="F42" s="6"/>
    </row>
    <row r="43" spans="1:6" ht="15">
      <c r="A43" s="6"/>
      <c r="C43" s="6"/>
      <c r="D43" s="6"/>
      <c r="E43" s="6"/>
      <c r="F43" s="6"/>
    </row>
    <row r="44" spans="1:6" ht="15">
      <c r="A44" s="6"/>
      <c r="C44" s="6"/>
      <c r="D44" s="6"/>
      <c r="E44" s="6"/>
      <c r="F44" s="6"/>
    </row>
    <row r="45" spans="1:6" ht="15">
      <c r="A45" s="6"/>
      <c r="C45" s="6"/>
      <c r="D45" s="6"/>
      <c r="E45" s="6"/>
      <c r="F45" s="6"/>
    </row>
    <row r="46" spans="1:6" ht="15">
      <c r="A46" s="6"/>
      <c r="C46" s="6"/>
      <c r="D46" s="6"/>
      <c r="E46" s="6"/>
      <c r="F46" s="6"/>
    </row>
    <row r="47" spans="1:6" ht="15">
      <c r="A47" s="6"/>
      <c r="C47" s="6"/>
      <c r="D47" s="6"/>
      <c r="E47" s="6"/>
      <c r="F47" s="6"/>
    </row>
    <row r="48" spans="1:6" ht="15">
      <c r="A48" s="6"/>
      <c r="C48" s="6"/>
      <c r="D48" s="6"/>
      <c r="E48" s="6"/>
      <c r="F48" s="6"/>
    </row>
    <row r="49" spans="1:6" ht="15">
      <c r="A49" s="6"/>
      <c r="C49" s="6"/>
      <c r="D49" s="6"/>
      <c r="E49" s="6"/>
      <c r="F49" s="6"/>
    </row>
    <row r="50" spans="1:6" ht="15">
      <c r="A50" s="6"/>
      <c r="C50" s="6"/>
      <c r="D50" s="6"/>
      <c r="E50" s="6"/>
      <c r="F50" s="6"/>
    </row>
    <row r="51" spans="1:6" ht="15">
      <c r="A51" s="6"/>
      <c r="C51" s="6"/>
      <c r="D51" s="6"/>
      <c r="E51" s="6"/>
      <c r="F51" s="6"/>
    </row>
    <row r="52" spans="1:6" ht="15">
      <c r="A52" s="6"/>
      <c r="C52" s="6"/>
      <c r="D52" s="6"/>
      <c r="E52" s="6"/>
      <c r="F52" s="6"/>
    </row>
    <row r="53" spans="1:6" ht="15">
      <c r="A53" s="6"/>
      <c r="C53" s="6"/>
      <c r="D53" s="6"/>
      <c r="E53" s="6"/>
      <c r="F53" s="6"/>
    </row>
    <row r="54" spans="1:6" ht="15">
      <c r="A54" s="6"/>
      <c r="C54" s="6"/>
      <c r="D54" s="6"/>
      <c r="E54" s="6"/>
      <c r="F54" s="6"/>
    </row>
    <row r="55" spans="1:6" ht="15">
      <c r="A55" s="6"/>
      <c r="C55" s="6"/>
      <c r="D55" s="6"/>
      <c r="E55" s="6"/>
      <c r="F55" s="6"/>
    </row>
    <row r="56" spans="1:6" ht="15">
      <c r="A56" s="6"/>
      <c r="C56" s="6"/>
      <c r="D56" s="6"/>
      <c r="E56" s="6"/>
      <c r="F56" s="6"/>
    </row>
    <row r="57" spans="1:6" ht="15">
      <c r="A57" s="6"/>
      <c r="C57" s="6"/>
      <c r="D57" s="6"/>
      <c r="E57" s="6"/>
      <c r="F57" s="6"/>
    </row>
    <row r="58" spans="1:6" ht="15">
      <c r="A58" s="6"/>
      <c r="C58" s="6"/>
      <c r="D58" s="6"/>
      <c r="E58" s="6"/>
      <c r="F58" s="6"/>
    </row>
    <row r="59" spans="1:6" ht="15">
      <c r="A59" s="6"/>
      <c r="C59" s="6"/>
      <c r="D59" s="6"/>
      <c r="E59" s="6"/>
      <c r="F59" s="6"/>
    </row>
    <row r="60" spans="1:6" ht="15">
      <c r="A60" s="6"/>
      <c r="C60" s="6"/>
      <c r="D60" s="6"/>
      <c r="E60" s="6"/>
      <c r="F60" s="6"/>
    </row>
    <row r="61" spans="1:6" ht="15">
      <c r="A61" s="6"/>
      <c r="C61" s="6"/>
      <c r="D61" s="6"/>
      <c r="E61" s="6"/>
      <c r="F61" s="6"/>
    </row>
    <row r="62" spans="1:6" ht="15">
      <c r="A62" s="6"/>
      <c r="C62" s="6"/>
      <c r="D62" s="6"/>
      <c r="E62" s="6"/>
      <c r="F62" s="6"/>
    </row>
    <row r="63" spans="1:6" ht="15">
      <c r="A63" s="6"/>
      <c r="C63" s="6"/>
      <c r="D63" s="6"/>
      <c r="E63" s="6"/>
      <c r="F63" s="6"/>
    </row>
    <row r="64" spans="1:6" ht="15">
      <c r="A64" s="6"/>
      <c r="C64" s="6"/>
      <c r="D64" s="6"/>
      <c r="E64" s="6"/>
      <c r="F64" s="6"/>
    </row>
    <row r="65" spans="1:6" ht="15">
      <c r="A65" s="6"/>
      <c r="C65" s="6"/>
      <c r="D65" s="6"/>
      <c r="E65" s="6"/>
      <c r="F65" s="6"/>
    </row>
    <row r="66" spans="1:6" ht="15">
      <c r="A66" s="6"/>
      <c r="C66" s="6"/>
      <c r="D66" s="6"/>
      <c r="E66" s="6"/>
      <c r="F66" s="6"/>
    </row>
    <row r="67" spans="1:6" ht="15">
      <c r="A67" s="6"/>
      <c r="C67" s="6"/>
      <c r="D67" s="6"/>
      <c r="E67" s="6"/>
      <c r="F67" s="6"/>
    </row>
    <row r="68" spans="1:6" ht="15">
      <c r="A68" s="6"/>
      <c r="C68" s="6"/>
      <c r="D68" s="6"/>
      <c r="E68" s="6"/>
      <c r="F68" s="6"/>
    </row>
    <row r="69" spans="1:6" ht="15">
      <c r="A69" s="6"/>
      <c r="C69" s="6"/>
      <c r="D69" s="6"/>
      <c r="E69" s="6"/>
      <c r="F69" s="6"/>
    </row>
    <row r="70" spans="1:6" ht="15">
      <c r="A70" s="6"/>
      <c r="C70" s="6"/>
      <c r="D70" s="6"/>
      <c r="E70" s="6"/>
      <c r="F70" s="6"/>
    </row>
    <row r="71" spans="1:6" ht="15">
      <c r="A71" s="6"/>
      <c r="C71" s="6"/>
      <c r="D71" s="6"/>
      <c r="E71" s="6"/>
      <c r="F71" s="6"/>
    </row>
    <row r="72" spans="1:6" ht="15">
      <c r="A72" s="6"/>
      <c r="C72" s="6"/>
      <c r="D72" s="6"/>
      <c r="E72" s="6"/>
      <c r="F72" s="6"/>
    </row>
    <row r="73" spans="1:6" ht="15">
      <c r="A73" s="6"/>
      <c r="C73" s="6"/>
      <c r="D73" s="6"/>
      <c r="E73" s="6"/>
      <c r="F73" s="6"/>
    </row>
  </sheetData>
  <sheetProtection/>
  <mergeCells count="7">
    <mergeCell ref="B2:G2"/>
    <mergeCell ref="E4:F4"/>
    <mergeCell ref="G4:G5"/>
    <mergeCell ref="A10:B10"/>
    <mergeCell ref="C4:D4"/>
    <mergeCell ref="B4:B5"/>
    <mergeCell ref="A4:A5"/>
  </mergeCells>
  <printOptions/>
  <pageMargins left="0.75" right="0.75" top="0.5" bottom="0.5" header="0.5" footer="0.5"/>
  <pageSetup horizontalDpi="600" verticalDpi="600" orientation="landscape" paperSize="9" r:id="rId1"/>
  <ignoredErrors>
    <ignoredError sqref="C10:D10" formulaRange="1"/>
  </ignoredErrors>
</worksheet>
</file>

<file path=xl/worksheets/sheet9.xml><?xml version="1.0" encoding="utf-8"?>
<worksheet xmlns="http://schemas.openxmlformats.org/spreadsheetml/2006/main" xmlns:r="http://schemas.openxmlformats.org/officeDocument/2006/relationships">
  <sheetPr>
    <tabColor rgb="FFFFC000"/>
  </sheetPr>
  <dimension ref="A1:J16"/>
  <sheetViews>
    <sheetView zoomScalePageLayoutView="0" workbookViewId="0" topLeftCell="A4">
      <selection activeCell="A4" sqref="A1:IV16384"/>
    </sheetView>
  </sheetViews>
  <sheetFormatPr defaultColWidth="10.140625" defaultRowHeight="15"/>
  <cols>
    <col min="1" max="1" width="5.00390625" style="140" customWidth="1"/>
    <col min="2" max="2" width="27.7109375" style="141" customWidth="1"/>
    <col min="3" max="3" width="16.7109375" style="141" customWidth="1"/>
    <col min="4" max="4" width="15.7109375" style="140" customWidth="1"/>
    <col min="5" max="7" width="15.8515625" style="140" customWidth="1"/>
    <col min="8" max="8" width="23.28125" style="123" customWidth="1"/>
    <col min="9" max="9" width="24.7109375" style="123" customWidth="1"/>
    <col min="10" max="10" width="24.57421875" style="123" customWidth="1"/>
    <col min="11" max="239" width="9.140625" style="123" customWidth="1"/>
    <col min="240" max="240" width="4.140625" style="123" customWidth="1"/>
    <col min="241" max="241" width="17.00390625" style="123" customWidth="1"/>
    <col min="242" max="243" width="12.7109375" style="123" customWidth="1"/>
    <col min="244" max="246" width="11.8515625" style="123" customWidth="1"/>
    <col min="247" max="248" width="12.7109375" style="123" customWidth="1"/>
    <col min="249" max="252" width="11.00390625" style="123" customWidth="1"/>
    <col min="253" max="16384" width="10.140625" style="123" customWidth="1"/>
  </cols>
  <sheetData>
    <row r="1" spans="1:7" ht="19.5" customHeight="1">
      <c r="A1" s="256" t="s">
        <v>118</v>
      </c>
      <c r="B1" s="256"/>
      <c r="C1" s="121"/>
      <c r="D1" s="121"/>
      <c r="E1" s="122"/>
      <c r="F1" s="121"/>
      <c r="G1" s="121"/>
    </row>
    <row r="2" spans="1:10" s="124" customFormat="1" ht="30" customHeight="1">
      <c r="A2" s="255" t="s">
        <v>117</v>
      </c>
      <c r="B2" s="255"/>
      <c r="C2" s="255"/>
      <c r="D2" s="255"/>
      <c r="E2" s="255"/>
      <c r="F2" s="255"/>
      <c r="G2" s="255"/>
      <c r="H2" s="255"/>
      <c r="I2" s="255"/>
      <c r="J2" s="255"/>
    </row>
    <row r="3" spans="1:10" s="124" customFormat="1" ht="19.5" customHeight="1">
      <c r="A3" s="125"/>
      <c r="B3" s="125"/>
      <c r="C3" s="125"/>
      <c r="D3" s="125"/>
      <c r="E3" s="125"/>
      <c r="J3" s="150" t="s">
        <v>109</v>
      </c>
    </row>
    <row r="4" spans="1:10" ht="24.75" customHeight="1">
      <c r="A4" s="257" t="s">
        <v>0</v>
      </c>
      <c r="B4" s="257" t="s">
        <v>1</v>
      </c>
      <c r="C4" s="257" t="s">
        <v>108</v>
      </c>
      <c r="D4" s="259" t="s">
        <v>107</v>
      </c>
      <c r="E4" s="260"/>
      <c r="F4" s="260"/>
      <c r="G4" s="261"/>
      <c r="H4" s="254" t="s">
        <v>123</v>
      </c>
      <c r="I4" s="254"/>
      <c r="J4" s="254"/>
    </row>
    <row r="5" spans="1:10" ht="109.5" customHeight="1">
      <c r="A5" s="258"/>
      <c r="B5" s="258"/>
      <c r="C5" s="258"/>
      <c r="D5" s="126" t="s">
        <v>57</v>
      </c>
      <c r="E5" s="127" t="s">
        <v>58</v>
      </c>
      <c r="F5" s="126" t="s">
        <v>61</v>
      </c>
      <c r="G5" s="127" t="s">
        <v>65</v>
      </c>
      <c r="H5" s="128" t="s">
        <v>120</v>
      </c>
      <c r="I5" s="128" t="s">
        <v>121</v>
      </c>
      <c r="J5" s="128" t="s">
        <v>122</v>
      </c>
    </row>
    <row r="6" spans="1:10" ht="30" customHeight="1">
      <c r="A6" s="252" t="s">
        <v>8</v>
      </c>
      <c r="B6" s="253"/>
      <c r="C6" s="144" t="e">
        <f aca="true" t="shared" si="0" ref="C6:J6">C7+C10+C11+C12</f>
        <v>#REF!</v>
      </c>
      <c r="D6" s="144" t="e">
        <f t="shared" si="0"/>
        <v>#REF!</v>
      </c>
      <c r="E6" s="144" t="e">
        <f t="shared" si="0"/>
        <v>#REF!</v>
      </c>
      <c r="F6" s="144" t="e">
        <f t="shared" si="0"/>
        <v>#REF!</v>
      </c>
      <c r="G6" s="144" t="e">
        <f t="shared" si="0"/>
        <v>#REF!</v>
      </c>
      <c r="H6" s="144" t="e">
        <f t="shared" si="0"/>
        <v>#REF!</v>
      </c>
      <c r="I6" s="144" t="e">
        <f t="shared" si="0"/>
        <v>#REF!</v>
      </c>
      <c r="J6" s="144" t="e">
        <f t="shared" si="0"/>
        <v>#REF!</v>
      </c>
    </row>
    <row r="7" spans="1:10" ht="30" customHeight="1">
      <c r="A7" s="128" t="s">
        <v>9</v>
      </c>
      <c r="B7" s="129" t="s">
        <v>11</v>
      </c>
      <c r="C7" s="142" t="e">
        <f aca="true" t="shared" si="1" ref="C7:J7">C8+C9</f>
        <v>#REF!</v>
      </c>
      <c r="D7" s="142" t="e">
        <f t="shared" si="1"/>
        <v>#REF!</v>
      </c>
      <c r="E7" s="142" t="e">
        <f t="shared" si="1"/>
        <v>#REF!</v>
      </c>
      <c r="F7" s="142" t="e">
        <f t="shared" si="1"/>
        <v>#REF!</v>
      </c>
      <c r="G7" s="142" t="e">
        <f t="shared" si="1"/>
        <v>#REF!</v>
      </c>
      <c r="H7" s="142">
        <f t="shared" si="1"/>
        <v>893607956</v>
      </c>
      <c r="I7" s="142" t="e">
        <f t="shared" si="1"/>
        <v>#REF!</v>
      </c>
      <c r="J7" s="142" t="e">
        <f t="shared" si="1"/>
        <v>#REF!</v>
      </c>
    </row>
    <row r="8" spans="1:10" ht="30" customHeight="1">
      <c r="A8" s="130">
        <v>1</v>
      </c>
      <c r="B8" s="131" t="s">
        <v>12</v>
      </c>
      <c r="C8" s="145" t="e">
        <f>SUM(D8:G8)</f>
        <v>#REF!</v>
      </c>
      <c r="D8" s="143" t="e">
        <f>'bieu 3a-CTV'!E9+#REF!+#REF!</f>
        <v>#REF!</v>
      </c>
      <c r="E8" s="143" t="e">
        <f>'bieu 3a-CTV'!E34+#REF!+#REF!</f>
        <v>#REF!</v>
      </c>
      <c r="F8" s="143" t="e">
        <f>'bieu 3a-CTV'!E54+#REF!+#REF!</f>
        <v>#REF!</v>
      </c>
      <c r="G8" s="143" t="e">
        <f>'bieu 3a-CTV'!E70+#REF!+#REF!</f>
        <v>#REF!</v>
      </c>
      <c r="H8" s="146">
        <f>'bieu 3a-CTV'!E9+'bieu 3a-CTV'!E34+'bieu 3a-CTV'!E54+'bieu 3a-CTV'!E70</f>
        <v>608442725</v>
      </c>
      <c r="I8" s="146" t="e">
        <f>#REF!+#REF!+#REF!+#REF!</f>
        <v>#REF!</v>
      </c>
      <c r="J8" s="146" t="e">
        <f>#REF!+#REF!+#REF!+#REF!</f>
        <v>#REF!</v>
      </c>
    </row>
    <row r="9" spans="1:10" ht="30" customHeight="1">
      <c r="A9" s="130">
        <v>2</v>
      </c>
      <c r="B9" s="131" t="s">
        <v>26</v>
      </c>
      <c r="C9" s="145" t="e">
        <f aca="true" t="shared" si="2" ref="C9:C16">SUM(D9:G9)</f>
        <v>#REF!</v>
      </c>
      <c r="D9" s="143" t="e">
        <f>'bieu 3a-CTV'!E19+#REF!+#REF!</f>
        <v>#REF!</v>
      </c>
      <c r="E9" s="143" t="e">
        <f>'bieu 3a-CTV'!E43+#REF!+#REF!</f>
        <v>#REF!</v>
      </c>
      <c r="F9" s="143" t="e">
        <f>'bieu 3a-CTV'!E62+#REF!+#REF!</f>
        <v>#REF!</v>
      </c>
      <c r="G9" s="143"/>
      <c r="H9" s="146">
        <f>'bieu 3a-CTV'!E19+'bieu 3a-CTV'!E43+'bieu 3a-CTV'!E62</f>
        <v>285165231</v>
      </c>
      <c r="I9" s="146" t="e">
        <f>#REF!+#REF!+#REF!</f>
        <v>#REF!</v>
      </c>
      <c r="J9" s="146" t="e">
        <f>#REF!+#REF!+#REF!</f>
        <v>#REF!</v>
      </c>
    </row>
    <row r="10" spans="1:10" s="133" customFormat="1" ht="30" customHeight="1">
      <c r="A10" s="132" t="s">
        <v>40</v>
      </c>
      <c r="B10" s="129" t="s">
        <v>55</v>
      </c>
      <c r="C10" s="147" t="e">
        <f t="shared" si="2"/>
        <v>#REF!</v>
      </c>
      <c r="D10" s="142" t="e">
        <f>'bieu 3a-CTV'!E24+#REF!+#REF!</f>
        <v>#REF!</v>
      </c>
      <c r="E10" s="142" t="e">
        <f>'bieu 3a-CTV'!E48+#REF!+#REF!</f>
        <v>#REF!</v>
      </c>
      <c r="F10" s="142" t="e">
        <f>'bieu 3a-CTV'!E64+#REF!+#REF!</f>
        <v>#REF!</v>
      </c>
      <c r="G10" s="142" t="e">
        <f>'bieu 3a-CTV'!#REF!+#REF!+#REF!</f>
        <v>#REF!</v>
      </c>
      <c r="H10" s="146" t="e">
        <f>'bieu 3a-CTV'!E24+'bieu 3a-CTV'!E48+'bieu 3a-CTV'!E64+'bieu 3a-CTV'!#REF!</f>
        <v>#REF!</v>
      </c>
      <c r="I10" s="148" t="e">
        <f>#REF!+#REF!+#REF!+#REF!</f>
        <v>#REF!</v>
      </c>
      <c r="J10" s="148" t="e">
        <f>#REF!+#REF!+#REF!+#REF!</f>
        <v>#REF!</v>
      </c>
    </row>
    <row r="11" spans="1:10" s="133" customFormat="1" ht="30" customHeight="1">
      <c r="A11" s="134" t="s">
        <v>51</v>
      </c>
      <c r="B11" s="135" t="s">
        <v>62</v>
      </c>
      <c r="C11" s="147" t="e">
        <f t="shared" si="2"/>
        <v>#REF!</v>
      </c>
      <c r="D11" s="142" t="e">
        <f>'bieu 3a-CTV'!E25+#REF!+#REF!</f>
        <v>#REF!</v>
      </c>
      <c r="E11" s="143"/>
      <c r="F11" s="143"/>
      <c r="G11" s="143"/>
      <c r="H11" s="146">
        <f>'bieu 3a-CTV'!E25</f>
        <v>49172468</v>
      </c>
      <c r="I11" s="148" t="e">
        <f>#REF!</f>
        <v>#REF!</v>
      </c>
      <c r="J11" s="148" t="e">
        <f>#REF!</f>
        <v>#REF!</v>
      </c>
    </row>
    <row r="12" spans="1:10" s="133" customFormat="1" ht="30" customHeight="1">
      <c r="A12" s="134" t="s">
        <v>52</v>
      </c>
      <c r="B12" s="135" t="s">
        <v>36</v>
      </c>
      <c r="C12" s="147" t="e">
        <f>SUM(C13:C16)</f>
        <v>#REF!</v>
      </c>
      <c r="D12" s="147" t="e">
        <f aca="true" t="shared" si="3" ref="D12:J12">SUM(D13:D16)</f>
        <v>#REF!</v>
      </c>
      <c r="E12" s="147" t="e">
        <f t="shared" si="3"/>
        <v>#REF!</v>
      </c>
      <c r="F12" s="147" t="e">
        <f t="shared" si="3"/>
        <v>#REF!</v>
      </c>
      <c r="G12" s="147" t="e">
        <f t="shared" si="3"/>
        <v>#REF!</v>
      </c>
      <c r="H12" s="147" t="e">
        <f t="shared" si="3"/>
        <v>#REF!</v>
      </c>
      <c r="I12" s="147" t="e">
        <f t="shared" si="3"/>
        <v>#REF!</v>
      </c>
      <c r="J12" s="149">
        <f t="shared" si="3"/>
        <v>0</v>
      </c>
    </row>
    <row r="13" spans="1:10" s="133" customFormat="1" ht="30" customHeight="1">
      <c r="A13" s="136">
        <v>1</v>
      </c>
      <c r="B13" s="137" t="s">
        <v>37</v>
      </c>
      <c r="C13" s="145" t="e">
        <f t="shared" si="2"/>
        <v>#REF!</v>
      </c>
      <c r="D13" s="143" t="e">
        <f>'bieu 3a-CTV'!E28+#REF!</f>
        <v>#REF!</v>
      </c>
      <c r="E13" s="143"/>
      <c r="F13" s="143"/>
      <c r="G13" s="143"/>
      <c r="H13" s="146">
        <f>'bieu 3a-CTV'!E28</f>
        <v>20927400</v>
      </c>
      <c r="I13" s="148" t="e">
        <f>#REF!</f>
        <v>#REF!</v>
      </c>
      <c r="J13" s="148"/>
    </row>
    <row r="14" spans="1:10" s="133" customFormat="1" ht="30" customHeight="1">
      <c r="A14" s="136">
        <v>2</v>
      </c>
      <c r="B14" s="137" t="s">
        <v>38</v>
      </c>
      <c r="C14" s="145" t="e">
        <f t="shared" si="2"/>
        <v>#REF!</v>
      </c>
      <c r="D14" s="143" t="e">
        <f>'bieu 3a-CTV'!E29+#REF!</f>
        <v>#REF!</v>
      </c>
      <c r="E14" s="143"/>
      <c r="F14" s="143"/>
      <c r="G14" s="143"/>
      <c r="H14" s="146">
        <f>'bieu 3a-CTV'!E29</f>
        <v>24165590</v>
      </c>
      <c r="I14" s="148" t="e">
        <f>#REF!</f>
        <v>#REF!</v>
      </c>
      <c r="J14" s="148"/>
    </row>
    <row r="15" spans="1:10" s="133" customFormat="1" ht="34.5" customHeight="1">
      <c r="A15" s="138">
        <v>3</v>
      </c>
      <c r="B15" s="139" t="s">
        <v>63</v>
      </c>
      <c r="C15" s="145" t="e">
        <f t="shared" si="2"/>
        <v>#REF!</v>
      </c>
      <c r="D15" s="143" t="e">
        <f>'bieu 3a-CTV'!E30+#REF!</f>
        <v>#REF!</v>
      </c>
      <c r="E15" s="143" t="e">
        <f>'bieu 3a-CTV'!E50+#REF!</f>
        <v>#REF!</v>
      </c>
      <c r="F15" s="143" t="e">
        <f>'bieu 3a-CTV'!E66+#REF!</f>
        <v>#REF!</v>
      </c>
      <c r="G15" s="143" t="e">
        <f>'bieu 3a-CTV'!#REF!+#REF!</f>
        <v>#REF!</v>
      </c>
      <c r="H15" s="146" t="e">
        <f>'bieu 3a-CTV'!E30+'bieu 3a-CTV'!E50+'bieu 3a-CTV'!E66+'bieu 3a-CTV'!#REF!</f>
        <v>#REF!</v>
      </c>
      <c r="I15" s="148" t="e">
        <f>#REF!+#REF!+#REF!+#REF!</f>
        <v>#REF!</v>
      </c>
      <c r="J15" s="148"/>
    </row>
    <row r="16" spans="1:10" s="133" customFormat="1" ht="34.5" customHeight="1">
      <c r="A16" s="138">
        <v>4</v>
      </c>
      <c r="B16" s="139" t="s">
        <v>64</v>
      </c>
      <c r="C16" s="145" t="e">
        <f t="shared" si="2"/>
        <v>#REF!</v>
      </c>
      <c r="D16" s="143" t="e">
        <f>'bieu 3a-CTV'!E31+#REF!</f>
        <v>#REF!</v>
      </c>
      <c r="E16" s="143" t="e">
        <f>'bieu 3a-CTV'!E51+#REF!</f>
        <v>#REF!</v>
      </c>
      <c r="F16" s="143" t="e">
        <f>'bieu 3a-CTV'!E67+#REF!</f>
        <v>#REF!</v>
      </c>
      <c r="G16" s="143" t="e">
        <f>'bieu 3a-CTV'!#REF!+#REF!</f>
        <v>#REF!</v>
      </c>
      <c r="H16" s="146" t="e">
        <f>'bieu 3a-CTV'!E31+'bieu 3a-CTV'!E51+'bieu 3a-CTV'!E67+'bieu 3a-CTV'!#REF!</f>
        <v>#REF!</v>
      </c>
      <c r="I16" s="148" t="e">
        <f>#REF!+#REF!+#REF!+#REF!</f>
        <v>#REF!</v>
      </c>
      <c r="J16" s="148"/>
    </row>
  </sheetData>
  <sheetProtection/>
  <mergeCells count="8">
    <mergeCell ref="A6:B6"/>
    <mergeCell ref="H4:J4"/>
    <mergeCell ref="A2:J2"/>
    <mergeCell ref="A1:B1"/>
    <mergeCell ref="A4:A5"/>
    <mergeCell ref="B4:B5"/>
    <mergeCell ref="C4:C5"/>
    <mergeCell ref="D4:G4"/>
  </mergeCells>
  <printOptions/>
  <pageMargins left="0.5" right="0.25" top="0.5" bottom="0.5" header="0.5" footer="0.5"/>
  <pageSetup horizontalDpi="600" verticalDpi="600" orientation="landscape" paperSize="9" scale="75" r:id="rId1"/>
  <ignoredErrors>
    <ignoredError sqref="C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LAMNGHIEP1</dc:creator>
  <cp:keywords/>
  <dc:description/>
  <cp:lastModifiedBy>ADMIN</cp:lastModifiedBy>
  <cp:lastPrinted>2021-08-11T04:04:04Z</cp:lastPrinted>
  <dcterms:created xsi:type="dcterms:W3CDTF">2021-04-23T13:13:49Z</dcterms:created>
  <dcterms:modified xsi:type="dcterms:W3CDTF">2021-08-16T08:17:40Z</dcterms:modified>
  <cp:category/>
  <cp:version/>
  <cp:contentType/>
  <cp:contentStatus/>
</cp:coreProperties>
</file>